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yojia\Downloads\"/>
    </mc:Choice>
  </mc:AlternateContent>
  <xr:revisionPtr revIDLastSave="0" documentId="13_ncr:1_{E4A9400F-4709-4862-B2FC-52A48BEE425C}" xr6:coauthVersionLast="47" xr6:coauthVersionMax="47" xr10:uidLastSave="{00000000-0000-0000-0000-000000000000}"/>
  <bookViews>
    <workbookView xWindow="-110" yWindow="-110" windowWidth="25820" windowHeight="13900" activeTab="1" xr2:uid="{00000000-000D-0000-FFFF-FFFF00000000}"/>
  </bookViews>
  <sheets>
    <sheet name="Instructions" sheetId="1" r:id="rId1"/>
    <sheet name="Summary" sheetId="6" r:id="rId2"/>
    <sheet name="Health Education Revenue" sheetId="7" r:id="rId3"/>
    <sheet name="CHI Revenue" sheetId="8" r:id="rId4"/>
    <sheet name="Other Revenue" sheetId="9" r:id="rId5"/>
    <sheet name="Direct CHW CHR Expense" sheetId="10" r:id="rId6"/>
    <sheet name="Indirect CHW CHR Expense" sheetId="12" r:id="rId7"/>
    <sheet name="CHW Productivity" sheetId="11" r:id="rId8"/>
  </sheets>
  <calcPr calcId="181029"/>
</workbook>
</file>

<file path=xl/calcChain.xml><?xml version="1.0" encoding="utf-8"?>
<calcChain xmlns="http://schemas.openxmlformats.org/spreadsheetml/2006/main">
  <c r="E10" i="11" l="1"/>
  <c r="F10" i="11"/>
  <c r="E13" i="11" s="1"/>
  <c r="F63" i="8"/>
  <c r="G77" i="7"/>
  <c r="G76" i="7"/>
  <c r="G75" i="7"/>
  <c r="F77" i="7"/>
  <c r="F76" i="7"/>
  <c r="F75" i="7"/>
  <c r="F42" i="7"/>
  <c r="F62" i="8"/>
  <c r="F61" i="8"/>
  <c r="E62" i="8"/>
  <c r="E61" i="8"/>
  <c r="F56" i="6"/>
  <c r="F55" i="6"/>
  <c r="F54" i="6"/>
  <c r="F53" i="6"/>
  <c r="F51" i="6"/>
  <c r="F50" i="6"/>
  <c r="F49" i="6"/>
  <c r="F48" i="6"/>
  <c r="F47" i="6"/>
  <c r="F46" i="6"/>
  <c r="F45" i="6"/>
  <c r="F44" i="6"/>
  <c r="F43" i="6"/>
  <c r="F42" i="6"/>
  <c r="F41" i="6"/>
  <c r="F40" i="6"/>
  <c r="F39" i="6"/>
  <c r="F38" i="6"/>
  <c r="C24" i="12"/>
  <c r="F34" i="6"/>
  <c r="F33" i="6"/>
  <c r="E17" i="10"/>
  <c r="E16" i="10"/>
  <c r="E15" i="10"/>
  <c r="F25" i="6"/>
  <c r="F24" i="6"/>
  <c r="F23" i="6"/>
  <c r="F43" i="7"/>
  <c r="C19" i="12"/>
  <c r="E9" i="11"/>
  <c r="E8" i="11"/>
  <c r="E10" i="10"/>
  <c r="E9" i="10"/>
  <c r="E11" i="10" s="1"/>
  <c r="E7" i="10"/>
  <c r="E55" i="8"/>
  <c r="E54" i="8"/>
  <c r="E53" i="8"/>
  <c r="E52" i="8"/>
  <c r="E51" i="8"/>
  <c r="E50" i="8"/>
  <c r="E49" i="8"/>
  <c r="E48" i="8"/>
  <c r="E38" i="8"/>
  <c r="E33" i="8"/>
  <c r="E32" i="8"/>
  <c r="E39" i="8" s="1"/>
  <c r="E31" i="8"/>
  <c r="E30" i="8"/>
  <c r="E15" i="8"/>
  <c r="E14" i="8"/>
  <c r="E21" i="8" s="1"/>
  <c r="E13" i="8"/>
  <c r="E20" i="8" s="1"/>
  <c r="E12" i="8"/>
  <c r="F67" i="7"/>
  <c r="F66" i="7"/>
  <c r="F68" i="7" s="1"/>
  <c r="F59" i="7"/>
  <c r="F58" i="7"/>
  <c r="F51" i="7"/>
  <c r="F52" i="7" s="1"/>
  <c r="F50" i="7"/>
  <c r="F34" i="7"/>
  <c r="F36" i="7" s="1"/>
  <c r="F26" i="7"/>
  <c r="F28" i="7" s="1"/>
  <c r="F18" i="7"/>
  <c r="F20" i="7" s="1"/>
  <c r="F10" i="7"/>
  <c r="F12" i="7" s="1"/>
  <c r="E57" i="8" l="1"/>
  <c r="E56" i="8"/>
  <c r="E58" i="8" s="1"/>
  <c r="F19" i="6" s="1"/>
  <c r="F20" i="6" s="1"/>
  <c r="E22" i="8"/>
  <c r="F15" i="6" s="1"/>
  <c r="F16" i="6" s="1"/>
  <c r="F60" i="7"/>
  <c r="F8" i="6"/>
  <c r="F9" i="6" s="1"/>
  <c r="F74" i="7"/>
  <c r="G74" i="7" s="1"/>
  <c r="G78" i="7" s="1"/>
  <c r="E15" i="11" s="1"/>
  <c r="E16" i="11" s="1"/>
  <c r="F26" i="6"/>
  <c r="F52" i="6"/>
  <c r="F35" i="6"/>
  <c r="E13" i="10"/>
  <c r="C20" i="12"/>
  <c r="E40" i="8"/>
  <c r="F17" i="6" s="1"/>
  <c r="F18" i="6" s="1"/>
  <c r="F21" i="6" l="1"/>
  <c r="F58" i="6"/>
  <c r="C21" i="12"/>
  <c r="F44" i="7" l="1"/>
  <c r="F10" i="6"/>
  <c r="F11" i="6" s="1"/>
  <c r="F12" i="6" s="1"/>
  <c r="F28" i="6" s="1"/>
  <c r="F60" i="6" s="1"/>
</calcChain>
</file>

<file path=xl/sharedStrings.xml><?xml version="1.0" encoding="utf-8"?>
<sst xmlns="http://schemas.openxmlformats.org/spreadsheetml/2006/main" count="290" uniqueCount="178">
  <si>
    <t>Revenue</t>
  </si>
  <si>
    <t>Direct Revenue</t>
  </si>
  <si>
    <t>Assumption</t>
  </si>
  <si>
    <t>CHW Compsensation Calculator</t>
  </si>
  <si>
    <t>General Productivity Assumptions</t>
  </si>
  <si>
    <t>Procedure Code 98960 (face-to-face service, 1 patient)</t>
  </si>
  <si>
    <t>Number of patients served per year</t>
  </si>
  <si>
    <t>Hourly wage</t>
  </si>
  <si>
    <t>Hours / year</t>
  </si>
  <si>
    <t>Total hours available per year</t>
  </si>
  <si>
    <t>Total Salary</t>
  </si>
  <si>
    <t>Total number of 98960 service units provided</t>
  </si>
  <si>
    <t>Payor reimbursement rate for a unit of 98960 service</t>
  </si>
  <si>
    <t xml:space="preserve">Payroll tax </t>
  </si>
  <si>
    <t>Budgeted revenue for 98960 service delivery</t>
  </si>
  <si>
    <t>Reimbursement rate for a unit of G0019 (nonfacility)</t>
  </si>
  <si>
    <t>Other benefits</t>
  </si>
  <si>
    <t>Reimbursement rate for a unit of G0019 (facility)</t>
  </si>
  <si>
    <t>Procedure Code 98961 (face-to-face service, 2-4 patients)</t>
  </si>
  <si>
    <t>Number of groups served per year</t>
  </si>
  <si>
    <t>Reimbursement for a unit of G0022 (facility)</t>
  </si>
  <si>
    <t>Total Compensation per CHW</t>
  </si>
  <si>
    <t>Average number of patients per group</t>
  </si>
  <si>
    <t>Number of 98961 service units provided per class</t>
  </si>
  <si>
    <t>2 hour session</t>
  </si>
  <si>
    <t>Total CHW compensation</t>
  </si>
  <si>
    <t>Total Revenue</t>
  </si>
  <si>
    <t>Budgeted revenue for 98961 service delivery</t>
  </si>
  <si>
    <t>Expense</t>
  </si>
  <si>
    <t>Management oversight</t>
  </si>
  <si>
    <t>Direct Expense</t>
  </si>
  <si>
    <t>Procedure Code 98962 (face-to-face service, 5-8 patients)</t>
  </si>
  <si>
    <t>Clinical oversight</t>
  </si>
  <si>
    <t>Claims billing</t>
  </si>
  <si>
    <t>Supplies</t>
  </si>
  <si>
    <t>Number of 98962 service units provided per class</t>
  </si>
  <si>
    <t>Travel/mileage</t>
  </si>
  <si>
    <t>Phone</t>
  </si>
  <si>
    <t>Computer</t>
  </si>
  <si>
    <t>Budgeted revenue for 98962 service delivery</t>
  </si>
  <si>
    <t>Printer</t>
  </si>
  <si>
    <t>Software</t>
  </si>
  <si>
    <t>Travel</t>
  </si>
  <si>
    <t>Secure email</t>
  </si>
  <si>
    <t>EHR</t>
  </si>
  <si>
    <t>Phone service</t>
  </si>
  <si>
    <t>Rent</t>
  </si>
  <si>
    <t>Furniture</t>
  </si>
  <si>
    <t>Budgeted revenue for 98962 U9 service delivery</t>
  </si>
  <si>
    <t>Assumptions</t>
  </si>
  <si>
    <t>IHS support for 638/contract facilities (tribally-run facilities)</t>
  </si>
  <si>
    <t>Total Expense</t>
  </si>
  <si>
    <t>Managed Care Organizations (MCOs)</t>
  </si>
  <si>
    <t>DHS reimbursement fees</t>
  </si>
  <si>
    <t>MCO reimbursement fees</t>
  </si>
  <si>
    <t>Total Education Services Revenue</t>
  </si>
  <si>
    <t>Medicare</t>
  </si>
  <si>
    <t>Medicare reimbursement fees</t>
  </si>
  <si>
    <t>Total CHI Revenue</t>
  </si>
  <si>
    <t>CHW/CHR Compensation</t>
  </si>
  <si>
    <t>Salaries</t>
  </si>
  <si>
    <t>Benefits</t>
  </si>
  <si>
    <t>Total Compensation</t>
  </si>
  <si>
    <t>Electronic health record</t>
  </si>
  <si>
    <t>Payor</t>
  </si>
  <si>
    <t>Number of patients served by year</t>
  </si>
  <si>
    <t>Average number of service units per year</t>
  </si>
  <si>
    <t>2 hours month x 6 months</t>
  </si>
  <si>
    <t>Managed Care Organization</t>
  </si>
  <si>
    <t>Payor reimbursement rate for a unit of 96981 service</t>
  </si>
  <si>
    <t>Payor reimbursement rate for a unit of 96982 service</t>
  </si>
  <si>
    <t>MHCP</t>
  </si>
  <si>
    <t>Procedure code 98962 w/U9 modifier (face-to-face service, &gt;8 patients)</t>
  </si>
  <si>
    <t>Number of 98962 U9 service units provided per class</t>
  </si>
  <si>
    <t>Payor reimbursement rate for a unit of 96982 U9 service</t>
  </si>
  <si>
    <t>use weighted average of MCO contract rate</t>
  </si>
  <si>
    <t>"Minnesota Medicaid Managed Care Comprehensive Quality Strategy", Minnesota Department of Human Services, June, 2024.</t>
  </si>
  <si>
    <t>Note:  87% of Medicaid enrollees in MN received their coverage from an MCO in 2024.</t>
  </si>
  <si>
    <t>Community Health Integration Reimbursement</t>
  </si>
  <si>
    <t>G0019 cannot be billed more than once a month for a single CHI patient</t>
  </si>
  <si>
    <t>Reimbrusement for a unit of G0022 (nonfacility)</t>
  </si>
  <si>
    <t>Total revenue from G0019</t>
  </si>
  <si>
    <t>Total revenue from G0022</t>
  </si>
  <si>
    <t>Total MHCP CHI revenue</t>
  </si>
  <si>
    <t>Average number of service units per patient per year</t>
  </si>
  <si>
    <t>Total number of 98961 service units provided per year</t>
  </si>
  <si>
    <t>Total number of 98962 service units provided per year</t>
  </si>
  <si>
    <t>Total number of 98962 U9 service units provided per year</t>
  </si>
  <si>
    <t>Use weighted average of MCO contract rate</t>
  </si>
  <si>
    <t>2 hours month / 6 months</t>
  </si>
  <si>
    <t>MCO Reimbursement (as % of DHS rate)</t>
  </si>
  <si>
    <t>Number of initial 60 minute visits per patient per year (G Code G0019, nonfacility)</t>
  </si>
  <si>
    <t>Number of initial 60 minute visits per patient per year (G Code G0019, facility)</t>
  </si>
  <si>
    <t>Number of incremental 30 minute units per patient (G Code G0022, facility)</t>
  </si>
  <si>
    <t>Number of incremental 30 minute units per patient (G Code G0022, nonfacility)</t>
  </si>
  <si>
    <t>Total units of G0019 (nonfacility)</t>
  </si>
  <si>
    <t>Total units of G0019 (facility)</t>
  </si>
  <si>
    <t>Total units of G0022 (nonfaciliy)</t>
  </si>
  <si>
    <t>Total units of G0022 (facility)</t>
  </si>
  <si>
    <t>10 hours per patient</t>
  </si>
  <si>
    <t>Projected Philanthropy</t>
  </si>
  <si>
    <t>Projected Internal Transfers</t>
  </si>
  <si>
    <t>IHS support for 638/contract facilities</t>
  </si>
  <si>
    <t>Philanthropy</t>
  </si>
  <si>
    <t>Internal Transfers</t>
  </si>
  <si>
    <t>Total Indirect</t>
  </si>
  <si>
    <t>CHW/CHR Productivity Assumptions</t>
  </si>
  <si>
    <t>Administrative overhead (trainings, meetings, etc.)</t>
  </si>
  <si>
    <t>Nonbillable patient time</t>
  </si>
  <si>
    <t>Expense Category</t>
  </si>
  <si>
    <t>Expense per CHW/CHR</t>
  </si>
  <si>
    <t>other indirect expense (insurance, accounting, etc)</t>
  </si>
  <si>
    <t>Subtotal</t>
  </si>
  <si>
    <t>Remaining overhead (insurance, acct, etc)</t>
  </si>
  <si>
    <t>Net Revenue / (Expense)</t>
  </si>
  <si>
    <t>MA (MHCP)</t>
  </si>
  <si>
    <t>Medicaid (MHCP)</t>
  </si>
  <si>
    <t>MCO</t>
  </si>
  <si>
    <t>MCO Reimbursement as a % of Medicare Rate</t>
  </si>
  <si>
    <t>MCO fees</t>
  </si>
  <si>
    <t>Other Revenue</t>
  </si>
  <si>
    <t>Number of budgeted CHW FTEs</t>
  </si>
  <si>
    <t>Indirect / Administrative Expenses</t>
  </si>
  <si>
    <t>Grand Total - Indirect/Administrative Expense</t>
  </si>
  <si>
    <t>Health Education Revenue</t>
  </si>
  <si>
    <t>CHI Revenue</t>
  </si>
  <si>
    <t>Total Benefits</t>
  </si>
  <si>
    <t>Budgeted CHW/CHR FTEs</t>
  </si>
  <si>
    <t>Expense per CHW/CHR FTE</t>
  </si>
  <si>
    <t>Grand Total Indirect/Admin Expense per CHW</t>
  </si>
  <si>
    <t>Budgeted number of FTE CHWs/CHRs</t>
  </si>
  <si>
    <t xml:space="preserve">Grand Total Indirect/Admin Expense </t>
  </si>
  <si>
    <t>Indirect/Admin Expense</t>
  </si>
  <si>
    <t>G0019 (60 minutes)</t>
  </si>
  <si>
    <t>G0022 (30 minutes)</t>
  </si>
  <si>
    <t>Total Service Units Projected in budget year</t>
  </si>
  <si>
    <t>Hours</t>
  </si>
  <si>
    <t>98960 (30 min)</t>
  </si>
  <si>
    <t>98961 (30 min)</t>
  </si>
  <si>
    <t>98962 (30 min)</t>
  </si>
  <si>
    <t>98962 (U9) (30 min)</t>
  </si>
  <si>
    <t>Total hours</t>
  </si>
  <si>
    <t>Total Hours of Service</t>
  </si>
  <si>
    <t>Billable patient time (in hours)</t>
  </si>
  <si>
    <t>Estimated CHW/CHR hours expended in Budget Year</t>
  </si>
  <si>
    <t>Average time allocation for 1 full-time CHW/CHR (40 hours/week)</t>
  </si>
  <si>
    <t>Budgeted number of CHW/CHR FTEs</t>
  </si>
  <si>
    <t>Total Available Billable hours</t>
  </si>
  <si>
    <t>Productivity Suplus (Deficit) in hours per budget year</t>
  </si>
  <si>
    <t>To model the revenue and expenses of your CHW/CHR program, fill in the yellow-colored cells in the yellow-colored tabs.</t>
  </si>
  <si>
    <t>Your assumptions will be reflected in the Summary tab.  (Note:  The only cells that you should populate in the Summary tab are those highlighted in yellow.)</t>
  </si>
  <si>
    <t>Total Indirect/Administrative Expense per CHW/CHR FTE</t>
  </si>
  <si>
    <t>Summary Tab</t>
  </si>
  <si>
    <t>The summary tab “rolls up” all of the assumptions that you will input into subsequent tabs of the tool.  It provides the “bottom line” analysis of your CHW program’s revenue, expenses and profitability.  Note:  the only cells you should populate on this tab are the yellow “reimbursement fee” assumptions.  “Reimbursement Fees” are the fees that payors subtract from your reimbursement payments.</t>
  </si>
  <si>
    <t>This tab is intended to allow you to model the revenue your organization is likely to generate from the provision of health education services.  By populating the yellow cells on this tab, the model will help you to understand your projected case mix, patient volume and reimbursement revenue by payor type.  This tab also calculates the total number of Health Education service hours you expect to deliver in the budget period and compares that to your CHW team’s available productivity (on the CHW Productivity tab).</t>
  </si>
  <si>
    <t>This tab is intended to allow you to model the revenue your organization is likely to generate from the provision of CHI services.  By populating the yellow cells on this tab, the model will help you understand your projected case mix, patient volume and reimbursement revenue by payor type.  This tab also calculates the total number of CHI service hours you expect to deliver in the budget period and compares that to your CHW team’s available productivity (on the CHW Productivity tab).</t>
  </si>
  <si>
    <t>The “other revenue” tab is intended to capture any other sources of revenue – outside of claims reimbursement - that your CHW program expects to collect.  You can use the yellow cells on this tab to quantify these additional sources of support.</t>
  </si>
  <si>
    <t>Direct CHW/CHR Expense</t>
  </si>
  <si>
    <t>This tab is intended to quantify the direct expense of your CHW team.  By populating the yellow cells in this tab you can reflect the size of your team and the compensation (salary and benefits expense) of your CHW/CHR team.</t>
  </si>
  <si>
    <t>Indirect CHW/CHR Expense</t>
  </si>
  <si>
    <t xml:space="preserve">This tab is intended to quantify the indirect (administrative) expense of your CHW program.  By populating the yellow cells on this tab, you can reflect the other expenses – beyond salary and benefits – that your CHW requires to operate.  </t>
  </si>
  <si>
    <t>CHW Productivity</t>
  </si>
  <si>
    <t>This tab is intended to allow you to estimate the available billable productivity of your CHW team.  By populating the yellow cells on this tab you can estimate how much unbillable time (meetings, travel, trainings) that your team will incur, and how much time remains to generate claims revenue.  The bottom of this tab compares your estimated, “available” CHW time with the projected volume of Health Education and CHI service you expect to provide – to ensure that your model doesn’t assume more claims revenue than your team can reasonably deliver.</t>
  </si>
  <si>
    <t xml:space="preserve">Tab Descriptions </t>
  </si>
  <si>
    <t>Instructions for the Interactive Cost Modeling Tool</t>
  </si>
  <si>
    <t>(as of 3/25/2026)</t>
  </si>
  <si>
    <t>current MHCP Fee Schedule as of 3/8/2026</t>
  </si>
  <si>
    <t>MHCP Fee schedule as of 2/1/2026</t>
  </si>
  <si>
    <t>Reimbrusement for a unit of G0022 (total allowed)</t>
  </si>
  <si>
    <t>Reimbursement for a unit of G0022 (professional component)</t>
  </si>
  <si>
    <t>Reimbursement rate for a unit of G0019 (total allowed) (60 minutes)</t>
  </si>
  <si>
    <t>Reimbursement rate for a unit of G0019 (professional component) (30 minutes)</t>
  </si>
  <si>
    <t>Medicare Fee Schedule as of 2/4/2026</t>
  </si>
  <si>
    <t>Reimbursement rate for a unit of G0019 (nonfacility) (60 minutes)</t>
  </si>
  <si>
    <t>Reimbursement rate for a unit of G0019 (facility) (60 minutes)</t>
  </si>
  <si>
    <t>Reimbrusement for a unit of G0022 (nonfacility) (30 minutes)</t>
  </si>
  <si>
    <t>Reimbursement for a unit of G0022 (facility) (30 minutes)</t>
  </si>
  <si>
    <t>Operational Budget 03-25-2026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</si>
</sst>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_(&quot;$&quot;* #,##0_);_(&quot;$&quot;* \(#,##0\);_(&quot;$&quot;* &quot;-&quot;??_);_(@_)"/>
  </numFmts>
  <fonts count="13" x14ac:knownFonts="1">
    <font>
      <sz val="10"/>
      <color rgb="FF000000"/>
      <name val="Arial"/>
      <scheme val="minor"/>
    </font>
    <font>
      <sz val="10"/>
      <color theme="1"/>
      <name val="Arial"/>
      <family val="2"/>
      <scheme val="minor"/>
    </font>
    <font>
      <b/>
      <sz val="10"/>
      <color theme="1"/>
      <name val="Arial"/>
      <family val="2"/>
      <scheme val="minor"/>
    </font>
    <font>
      <sz val="10"/>
      <color rgb="FF000000"/>
      <name val="Arial"/>
      <family val="2"/>
      <scheme val="minor"/>
    </font>
    <font>
      <sz val="16"/>
      <color rgb="FF000000"/>
      <name val="Arial"/>
      <family val="2"/>
      <scheme val="minor"/>
    </font>
    <font>
      <sz val="12"/>
      <color rgb="FF000000"/>
      <name val="Arial"/>
      <family val="2"/>
      <scheme val="minor"/>
    </font>
    <font>
      <sz val="14"/>
      <color rgb="FF000000"/>
      <name val="Arial"/>
      <family val="2"/>
      <scheme val="minor"/>
    </font>
    <font>
      <i/>
      <sz val="10"/>
      <color rgb="FF000000"/>
      <name val="Arial"/>
      <family val="2"/>
      <scheme val="minor"/>
    </font>
    <font>
      <b/>
      <sz val="10"/>
      <color rgb="FF000000"/>
      <name val="Arial"/>
      <family val="2"/>
      <scheme val="minor"/>
    </font>
    <font>
      <b/>
      <sz val="14"/>
      <color rgb="FF000000"/>
      <name val="Arial"/>
      <family val="2"/>
      <scheme val="minor"/>
    </font>
    <font>
      <b/>
      <sz val="16"/>
      <color rgb="FF000000"/>
      <name val="Arial"/>
      <family val="2"/>
      <scheme val="minor"/>
    </font>
    <font>
      <b/>
      <sz val="12"/>
      <color rgb="FF000000"/>
      <name val="Arial"/>
      <family val="2"/>
      <scheme val="minor"/>
    </font>
    <font>
      <sz val="8"/>
      <name val="Arial"/>
      <family val="2"/>
      <scheme val="minor"/>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80">
    <xf numFmtId="0" fontId="0" fillId="0" borderId="0" xfId="0"/>
    <xf numFmtId="0" fontId="3" fillId="0" borderId="0" xfId="0" applyFont="1"/>
    <xf numFmtId="0" fontId="0" fillId="0" borderId="1" xfId="0" applyBorder="1"/>
    <xf numFmtId="0" fontId="4" fillId="0" borderId="0" xfId="0" applyFont="1"/>
    <xf numFmtId="44" fontId="0" fillId="0" borderId="3" xfId="1" applyFont="1" applyBorder="1"/>
    <xf numFmtId="44" fontId="0" fillId="0" borderId="2" xfId="1" applyFont="1" applyBorder="1"/>
    <xf numFmtId="44" fontId="0" fillId="0" borderId="2" xfId="0" applyNumberFormat="1" applyBorder="1"/>
    <xf numFmtId="9" fontId="0" fillId="3" borderId="2" xfId="0" applyNumberFormat="1" applyFill="1" applyBorder="1"/>
    <xf numFmtId="44" fontId="0" fillId="0" borderId="3" xfId="0" applyNumberFormat="1" applyBorder="1"/>
    <xf numFmtId="44" fontId="0" fillId="0" borderId="1" xfId="0" applyNumberFormat="1" applyBorder="1"/>
    <xf numFmtId="44" fontId="0" fillId="0" borderId="1" xfId="1" applyFont="1" applyBorder="1"/>
    <xf numFmtId="0" fontId="7" fillId="0" borderId="0" xfId="0" applyFont="1"/>
    <xf numFmtId="0" fontId="6" fillId="0" borderId="4" xfId="0" applyFont="1" applyBorder="1"/>
    <xf numFmtId="0" fontId="0" fillId="0" borderId="5" xfId="0" applyBorder="1"/>
    <xf numFmtId="0" fontId="0" fillId="0" borderId="6" xfId="0" applyBorder="1"/>
    <xf numFmtId="0" fontId="0" fillId="0" borderId="7" xfId="0" applyBorder="1"/>
    <xf numFmtId="0" fontId="5" fillId="0" borderId="0" xfId="0" applyFont="1"/>
    <xf numFmtId="0" fontId="3" fillId="0" borderId="8" xfId="0" applyFont="1" applyBorder="1"/>
    <xf numFmtId="0" fontId="0" fillId="0" borderId="8" xfId="0" applyBorder="1"/>
    <xf numFmtId="9" fontId="0" fillId="3" borderId="8" xfId="0" applyNumberFormat="1" applyFill="1" applyBorder="1"/>
    <xf numFmtId="0" fontId="6" fillId="0" borderId="0" xfId="0" applyFont="1"/>
    <xf numFmtId="0" fontId="6" fillId="0" borderId="7" xfId="0" applyFont="1" applyBorder="1"/>
    <xf numFmtId="0" fontId="0" fillId="0" borderId="9" xfId="0" applyBorder="1"/>
    <xf numFmtId="0" fontId="0" fillId="0" borderId="10" xfId="0" applyBorder="1"/>
    <xf numFmtId="0" fontId="6" fillId="0" borderId="10" xfId="0" applyFont="1" applyBorder="1"/>
    <xf numFmtId="0" fontId="0" fillId="0" borderId="11" xfId="0" applyBorder="1"/>
    <xf numFmtId="0" fontId="7" fillId="0" borderId="7" xfId="0" applyFont="1" applyBorder="1"/>
    <xf numFmtId="0" fontId="5" fillId="0" borderId="7" xfId="0" applyFont="1" applyBorder="1"/>
    <xf numFmtId="0" fontId="8" fillId="0" borderId="0" xfId="0" applyFont="1"/>
    <xf numFmtId="0" fontId="3" fillId="0" borderId="10" xfId="0" applyFont="1" applyBorder="1"/>
    <xf numFmtId="0" fontId="3" fillId="0" borderId="7" xfId="0" applyFont="1" applyBorder="1"/>
    <xf numFmtId="44" fontId="0" fillId="0" borderId="8" xfId="0" applyNumberFormat="1" applyBorder="1"/>
    <xf numFmtId="9" fontId="0" fillId="0" borderId="8" xfId="0" applyNumberFormat="1" applyBorder="1"/>
    <xf numFmtId="166" fontId="0" fillId="3" borderId="2" xfId="1" applyNumberFormat="1" applyFont="1" applyFill="1" applyBorder="1"/>
    <xf numFmtId="44" fontId="0" fillId="0" borderId="0" xfId="0" applyNumberFormat="1"/>
    <xf numFmtId="0" fontId="1" fillId="0" borderId="0" xfId="0" applyFont="1"/>
    <xf numFmtId="164" fontId="1" fillId="2" borderId="1" xfId="0" applyNumberFormat="1" applyFont="1" applyFill="1" applyBorder="1"/>
    <xf numFmtId="0" fontId="1" fillId="0" borderId="3" xfId="0" applyFont="1" applyBorder="1"/>
    <xf numFmtId="164" fontId="1" fillId="0" borderId="2" xfId="0" applyNumberFormat="1" applyFont="1" applyBorder="1"/>
    <xf numFmtId="164" fontId="1" fillId="0" borderId="1" xfId="0" applyNumberFormat="1" applyFont="1" applyBorder="1"/>
    <xf numFmtId="164" fontId="1" fillId="0" borderId="3" xfId="0" applyNumberFormat="1" applyFont="1" applyBorder="1"/>
    <xf numFmtId="165" fontId="0" fillId="0" borderId="2" xfId="0" applyNumberFormat="1" applyBorder="1"/>
    <xf numFmtId="0" fontId="1" fillId="2" borderId="2" xfId="0" applyFont="1" applyFill="1" applyBorder="1"/>
    <xf numFmtId="164" fontId="0" fillId="0" borderId="1" xfId="0" applyNumberFormat="1" applyBorder="1"/>
    <xf numFmtId="164" fontId="0" fillId="0" borderId="3" xfId="0" applyNumberFormat="1" applyBorder="1"/>
    <xf numFmtId="164" fontId="0" fillId="0" borderId="2" xfId="0" applyNumberFormat="1" applyBorder="1"/>
    <xf numFmtId="166" fontId="0" fillId="0" borderId="1" xfId="0" applyNumberFormat="1" applyBorder="1"/>
    <xf numFmtId="166" fontId="1" fillId="0" borderId="2" xfId="1" applyNumberFormat="1" applyFont="1" applyFill="1" applyBorder="1"/>
    <xf numFmtId="0" fontId="1" fillId="0" borderId="7" xfId="0" applyFont="1" applyBorder="1" applyAlignment="1">
      <alignment horizontal="right"/>
    </xf>
    <xf numFmtId="0" fontId="1" fillId="0" borderId="8" xfId="0" applyFont="1" applyBorder="1"/>
    <xf numFmtId="9" fontId="1" fillId="3" borderId="8" xfId="0" applyNumberFormat="1" applyFont="1" applyFill="1" applyBorder="1"/>
    <xf numFmtId="0" fontId="1" fillId="0" borderId="9" xfId="0" applyFont="1" applyBorder="1" applyAlignment="1">
      <alignment horizontal="right"/>
    </xf>
    <xf numFmtId="0" fontId="2" fillId="0" borderId="7" xfId="0" applyFont="1" applyBorder="1"/>
    <xf numFmtId="10" fontId="1" fillId="0" borderId="8" xfId="0" applyNumberFormat="1" applyFont="1" applyBorder="1"/>
    <xf numFmtId="9" fontId="1" fillId="2" borderId="8" xfId="0" applyNumberFormat="1" applyFont="1" applyFill="1" applyBorder="1"/>
    <xf numFmtId="0" fontId="1" fillId="0" borderId="10" xfId="0" applyFont="1" applyBorder="1"/>
    <xf numFmtId="0" fontId="1" fillId="0" borderId="11" xfId="0" applyFont="1" applyBorder="1"/>
    <xf numFmtId="166" fontId="0" fillId="0" borderId="3" xfId="0" applyNumberFormat="1" applyBorder="1"/>
    <xf numFmtId="166" fontId="0" fillId="0" borderId="2" xfId="0" applyNumberFormat="1" applyBorder="1"/>
    <xf numFmtId="44" fontId="6" fillId="0" borderId="2" xfId="0" applyNumberFormat="1" applyFont="1" applyBorder="1"/>
    <xf numFmtId="164" fontId="6" fillId="0" borderId="2" xfId="0" applyNumberFormat="1" applyFont="1" applyBorder="1"/>
    <xf numFmtId="166" fontId="1" fillId="3" borderId="1" xfId="1" applyNumberFormat="1" applyFont="1" applyFill="1" applyBorder="1"/>
    <xf numFmtId="166" fontId="1" fillId="3" borderId="3" xfId="1" applyNumberFormat="1" applyFont="1" applyFill="1" applyBorder="1"/>
    <xf numFmtId="164" fontId="1" fillId="2" borderId="2" xfId="0" applyNumberFormat="1" applyFont="1" applyFill="1" applyBorder="1"/>
    <xf numFmtId="166" fontId="1" fillId="3" borderId="2" xfId="1" applyNumberFormat="1" applyFont="1" applyFill="1" applyBorder="1"/>
    <xf numFmtId="9" fontId="1" fillId="0" borderId="8" xfId="0" applyNumberFormat="1" applyFont="1" applyBorder="1"/>
    <xf numFmtId="0" fontId="0" fillId="0" borderId="0" xfId="0" applyAlignment="1">
      <alignment horizontal="left"/>
    </xf>
    <xf numFmtId="0" fontId="9" fillId="0" borderId="0" xfId="0" applyFont="1"/>
    <xf numFmtId="9" fontId="0" fillId="3" borderId="0" xfId="0" applyNumberFormat="1" applyFill="1"/>
    <xf numFmtId="0" fontId="0" fillId="3" borderId="1" xfId="0" applyFill="1" applyBorder="1"/>
    <xf numFmtId="0" fontId="6" fillId="0" borderId="2" xfId="0" applyFont="1" applyBorder="1"/>
    <xf numFmtId="9" fontId="0" fillId="0" borderId="0" xfId="0" applyNumberFormat="1"/>
    <xf numFmtId="0" fontId="3" fillId="0" borderId="0" xfId="0" applyFont="1" applyAlignment="1">
      <alignment horizontal="right"/>
    </xf>
    <xf numFmtId="0" fontId="8" fillId="0" borderId="0" xfId="0" applyFont="1" applyAlignment="1">
      <alignment horizontal="right"/>
    </xf>
    <xf numFmtId="0" fontId="8" fillId="0" borderId="0" xfId="0" applyFont="1" applyAlignment="1">
      <alignment horizontal="left"/>
    </xf>
    <xf numFmtId="0" fontId="3" fillId="0" borderId="0" xfId="0" applyFont="1" applyAlignment="1">
      <alignment wrapText="1"/>
    </xf>
    <xf numFmtId="0" fontId="10" fillId="0" borderId="0" xfId="0" applyFont="1" applyAlignment="1">
      <alignment vertical="center" wrapText="1"/>
    </xf>
    <xf numFmtId="0" fontId="11" fillId="0" borderId="0" xfId="0" applyFont="1" applyAlignment="1">
      <alignment vertical="center" wrapText="1"/>
    </xf>
    <xf numFmtId="0" fontId="5" fillId="0" borderId="0" xfId="0" applyFont="1" applyAlignment="1">
      <alignment vertical="center" wrapText="1"/>
    </xf>
    <xf numFmtId="0" fontId="10"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1</xdr:col>
      <xdr:colOff>304800</xdr:colOff>
      <xdr:row>24</xdr:row>
      <xdr:rowOff>114300</xdr:rowOff>
    </xdr:to>
    <xdr:sp macro="" textlink="">
      <xdr:nvSpPr>
        <xdr:cNvPr id="1025" name="&lt;f_mhdnemqi0&gt;" descr="CHW Solutions Logo Design (Horizontal without Tagline).png">
          <a:extLst>
            <a:ext uri="{FF2B5EF4-FFF2-40B4-BE49-F238E27FC236}">
              <a16:creationId xmlns:a16="http://schemas.microsoft.com/office/drawing/2014/main" id="{7AA9F426-EE1D-D1CA-F067-947CF608EE4D}"/>
            </a:ext>
          </a:extLst>
        </xdr:cNvPr>
        <xdr:cNvSpPr>
          <a:spLocks noChangeAspect="1" noChangeArrowheads="1"/>
        </xdr:cNvSpPr>
      </xdr:nvSpPr>
      <xdr:spPr bwMode="auto">
        <a:xfrm>
          <a:off x="9652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12701</xdr:colOff>
      <xdr:row>24</xdr:row>
      <xdr:rowOff>165100</xdr:rowOff>
    </xdr:from>
    <xdr:to>
      <xdr:col>1</xdr:col>
      <xdr:colOff>2373403</xdr:colOff>
      <xdr:row>27</xdr:row>
      <xdr:rowOff>114300</xdr:rowOff>
    </xdr:to>
    <xdr:pic>
      <xdr:nvPicPr>
        <xdr:cNvPr id="7" name="Picture 6">
          <a:extLst>
            <a:ext uri="{FF2B5EF4-FFF2-40B4-BE49-F238E27FC236}">
              <a16:creationId xmlns:a16="http://schemas.microsoft.com/office/drawing/2014/main" id="{D3933FB5-106E-0B57-78E6-F4443D8F8CD0}"/>
            </a:ext>
          </a:extLst>
        </xdr:cNvPr>
        <xdr:cNvPicPr>
          <a:picLocks noChangeAspect="1"/>
        </xdr:cNvPicPr>
      </xdr:nvPicPr>
      <xdr:blipFill>
        <a:blip xmlns:r="http://schemas.openxmlformats.org/officeDocument/2006/relationships" r:embed="rId1"/>
        <a:stretch>
          <a:fillRect/>
        </a:stretch>
      </xdr:blipFill>
      <xdr:spPr>
        <a:xfrm>
          <a:off x="977901" y="5308600"/>
          <a:ext cx="2360702" cy="520700"/>
        </a:xfrm>
        <a:prstGeom prst="rect">
          <a:avLst/>
        </a:prstGeom>
        <a:noFill/>
        <a:ln>
          <a:noFill/>
        </a:ln>
      </xdr:spPr>
    </xdr:pic>
    <xdr:clientData/>
  </xdr:twoCellAnchor>
  <xdr:twoCellAnchor>
    <xdr:from>
      <xdr:col>1</xdr:col>
      <xdr:colOff>0</xdr:colOff>
      <xdr:row>22</xdr:row>
      <xdr:rowOff>12700</xdr:rowOff>
    </xdr:from>
    <xdr:to>
      <xdr:col>5</xdr:col>
      <xdr:colOff>139700</xdr:colOff>
      <xdr:row>24</xdr:row>
      <xdr:rowOff>88900</xdr:rowOff>
    </xdr:to>
    <xdr:sp macro="" textlink="">
      <xdr:nvSpPr>
        <xdr:cNvPr id="8" name="TextBox 7">
          <a:extLst>
            <a:ext uri="{FF2B5EF4-FFF2-40B4-BE49-F238E27FC236}">
              <a16:creationId xmlns:a16="http://schemas.microsoft.com/office/drawing/2014/main" id="{79DBFE39-1FBC-70DA-6935-8679B6D71699}"/>
            </a:ext>
          </a:extLst>
        </xdr:cNvPr>
        <xdr:cNvSpPr txBox="1"/>
      </xdr:nvSpPr>
      <xdr:spPr>
        <a:xfrm>
          <a:off x="965200" y="4775200"/>
          <a:ext cx="4000500"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t>Interactive CHW/CHR services</a:t>
          </a:r>
          <a:r>
            <a:rPr lang="en-US" sz="1200" i="1" baseline="0"/>
            <a:t> revenue and expense model developed by CHW Solutions, LLC.</a:t>
          </a:r>
          <a:endParaRPr lang="en-US" sz="1200"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66</xdr:row>
      <xdr:rowOff>55033</xdr:rowOff>
    </xdr:from>
    <xdr:to>
      <xdr:col>2</xdr:col>
      <xdr:colOff>850899</xdr:colOff>
      <xdr:row>69</xdr:row>
      <xdr:rowOff>4233</xdr:rowOff>
    </xdr:to>
    <xdr:sp macro="" textlink="">
      <xdr:nvSpPr>
        <xdr:cNvPr id="3" name="TextBox 2">
          <a:extLst>
            <a:ext uri="{FF2B5EF4-FFF2-40B4-BE49-F238E27FC236}">
              <a16:creationId xmlns:a16="http://schemas.microsoft.com/office/drawing/2014/main" id="{7B2380B9-7FE7-504C-AB77-939FCC7650DB}"/>
            </a:ext>
          </a:extLst>
        </xdr:cNvPr>
        <xdr:cNvSpPr txBox="1"/>
      </xdr:nvSpPr>
      <xdr:spPr>
        <a:xfrm>
          <a:off x="825500" y="11777133"/>
          <a:ext cx="3822699" cy="44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t>Interactive CHW/CHR services</a:t>
          </a:r>
          <a:r>
            <a:rPr lang="en-US" sz="1200" i="1" baseline="0"/>
            <a:t> revenue and expense model developed by CHW Solutions, LLC.</a:t>
          </a:r>
          <a:endParaRPr lang="en-US" sz="1200" i="1"/>
        </a:p>
      </xdr:txBody>
    </xdr:sp>
    <xdr:clientData/>
  </xdr:twoCellAnchor>
  <xdr:twoCellAnchor editAs="oneCell">
    <xdr:from>
      <xdr:col>1</xdr:col>
      <xdr:colOff>1</xdr:colOff>
      <xdr:row>68</xdr:row>
      <xdr:rowOff>158750</xdr:rowOff>
    </xdr:from>
    <xdr:to>
      <xdr:col>1</xdr:col>
      <xdr:colOff>2360703</xdr:colOff>
      <xdr:row>72</xdr:row>
      <xdr:rowOff>19050</xdr:rowOff>
    </xdr:to>
    <xdr:pic>
      <xdr:nvPicPr>
        <xdr:cNvPr id="4" name="Picture 3">
          <a:extLst>
            <a:ext uri="{FF2B5EF4-FFF2-40B4-BE49-F238E27FC236}">
              <a16:creationId xmlns:a16="http://schemas.microsoft.com/office/drawing/2014/main" id="{CC2913F7-BE82-C940-91A1-735F4ADF341D}"/>
            </a:ext>
          </a:extLst>
        </xdr:cNvPr>
        <xdr:cNvPicPr>
          <a:picLocks noChangeAspect="1"/>
        </xdr:cNvPicPr>
      </xdr:nvPicPr>
      <xdr:blipFill>
        <a:blip xmlns:r="http://schemas.openxmlformats.org/officeDocument/2006/relationships" r:embed="rId1"/>
        <a:stretch>
          <a:fillRect/>
        </a:stretch>
      </xdr:blipFill>
      <xdr:spPr>
        <a:xfrm>
          <a:off x="825501" y="12211050"/>
          <a:ext cx="2360702" cy="520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77</xdr:row>
      <xdr:rowOff>33867</xdr:rowOff>
    </xdr:from>
    <xdr:to>
      <xdr:col>2</xdr:col>
      <xdr:colOff>965199</xdr:colOff>
      <xdr:row>80</xdr:row>
      <xdr:rowOff>63500</xdr:rowOff>
    </xdr:to>
    <xdr:sp macro="" textlink="">
      <xdr:nvSpPr>
        <xdr:cNvPr id="3" name="TextBox 2">
          <a:extLst>
            <a:ext uri="{FF2B5EF4-FFF2-40B4-BE49-F238E27FC236}">
              <a16:creationId xmlns:a16="http://schemas.microsoft.com/office/drawing/2014/main" id="{A1A21BF6-44E4-2C40-ABB7-7B204AEA0BBE}"/>
            </a:ext>
          </a:extLst>
        </xdr:cNvPr>
        <xdr:cNvSpPr txBox="1"/>
      </xdr:nvSpPr>
      <xdr:spPr>
        <a:xfrm>
          <a:off x="825500" y="13102167"/>
          <a:ext cx="3822699" cy="524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t>Interactive CHW/CHR services</a:t>
          </a:r>
          <a:r>
            <a:rPr lang="en-US" sz="1200" i="1" baseline="0"/>
            <a:t> revenue and expense model developed by CHW Solutions, LLC.</a:t>
          </a:r>
          <a:endParaRPr lang="en-US" sz="1200" i="1"/>
        </a:p>
      </xdr:txBody>
    </xdr:sp>
    <xdr:clientData/>
  </xdr:twoCellAnchor>
  <xdr:twoCellAnchor editAs="oneCell">
    <xdr:from>
      <xdr:col>1</xdr:col>
      <xdr:colOff>0</xdr:colOff>
      <xdr:row>81</xdr:row>
      <xdr:rowOff>0</xdr:rowOff>
    </xdr:from>
    <xdr:to>
      <xdr:col>1</xdr:col>
      <xdr:colOff>2360702</xdr:colOff>
      <xdr:row>84</xdr:row>
      <xdr:rowOff>25400</xdr:rowOff>
    </xdr:to>
    <xdr:pic>
      <xdr:nvPicPr>
        <xdr:cNvPr id="4" name="Picture 3">
          <a:extLst>
            <a:ext uri="{FF2B5EF4-FFF2-40B4-BE49-F238E27FC236}">
              <a16:creationId xmlns:a16="http://schemas.microsoft.com/office/drawing/2014/main" id="{C8D745D5-F8CF-B44A-8546-AB6C297CEF57}"/>
            </a:ext>
          </a:extLst>
        </xdr:cNvPr>
        <xdr:cNvPicPr>
          <a:picLocks noChangeAspect="1"/>
        </xdr:cNvPicPr>
      </xdr:nvPicPr>
      <xdr:blipFill>
        <a:blip xmlns:r="http://schemas.openxmlformats.org/officeDocument/2006/relationships" r:embed="rId1"/>
        <a:stretch>
          <a:fillRect/>
        </a:stretch>
      </xdr:blipFill>
      <xdr:spPr>
        <a:xfrm>
          <a:off x="825500" y="13728700"/>
          <a:ext cx="2360702" cy="5207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65</xdr:row>
      <xdr:rowOff>33867</xdr:rowOff>
    </xdr:from>
    <xdr:to>
      <xdr:col>1</xdr:col>
      <xdr:colOff>3822699</xdr:colOff>
      <xdr:row>68</xdr:row>
      <xdr:rowOff>63500</xdr:rowOff>
    </xdr:to>
    <xdr:sp macro="" textlink="">
      <xdr:nvSpPr>
        <xdr:cNvPr id="5" name="TextBox 4">
          <a:extLst>
            <a:ext uri="{FF2B5EF4-FFF2-40B4-BE49-F238E27FC236}">
              <a16:creationId xmlns:a16="http://schemas.microsoft.com/office/drawing/2014/main" id="{FC9CA7E0-9987-9647-A626-60F847D9D718}"/>
            </a:ext>
          </a:extLst>
        </xdr:cNvPr>
        <xdr:cNvSpPr txBox="1"/>
      </xdr:nvSpPr>
      <xdr:spPr>
        <a:xfrm>
          <a:off x="825500" y="11057467"/>
          <a:ext cx="3822699" cy="524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t>Interactive CHW/CHR services</a:t>
          </a:r>
          <a:r>
            <a:rPr lang="en-US" sz="1200" i="1" baseline="0"/>
            <a:t> revenue and expense model developed by CHW Solutions, LLC.</a:t>
          </a:r>
          <a:endParaRPr lang="en-US" sz="1200" i="1"/>
        </a:p>
      </xdr:txBody>
    </xdr:sp>
    <xdr:clientData/>
  </xdr:twoCellAnchor>
  <xdr:twoCellAnchor editAs="oneCell">
    <xdr:from>
      <xdr:col>1</xdr:col>
      <xdr:colOff>0</xdr:colOff>
      <xdr:row>69</xdr:row>
      <xdr:rowOff>0</xdr:rowOff>
    </xdr:from>
    <xdr:to>
      <xdr:col>1</xdr:col>
      <xdr:colOff>2360702</xdr:colOff>
      <xdr:row>72</xdr:row>
      <xdr:rowOff>25400</xdr:rowOff>
    </xdr:to>
    <xdr:pic>
      <xdr:nvPicPr>
        <xdr:cNvPr id="2" name="Picture 1">
          <a:extLst>
            <a:ext uri="{FF2B5EF4-FFF2-40B4-BE49-F238E27FC236}">
              <a16:creationId xmlns:a16="http://schemas.microsoft.com/office/drawing/2014/main" id="{55A334F1-8EAA-5541-BCD8-DCA98CD4862F}"/>
            </a:ext>
          </a:extLst>
        </xdr:cNvPr>
        <xdr:cNvPicPr>
          <a:picLocks noChangeAspect="1"/>
        </xdr:cNvPicPr>
      </xdr:nvPicPr>
      <xdr:blipFill>
        <a:blip xmlns:r="http://schemas.openxmlformats.org/officeDocument/2006/relationships" r:embed="rId1"/>
        <a:stretch>
          <a:fillRect/>
        </a:stretch>
      </xdr:blipFill>
      <xdr:spPr>
        <a:xfrm>
          <a:off x="825500" y="11684000"/>
          <a:ext cx="2360702" cy="5207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27</xdr:row>
      <xdr:rowOff>12700</xdr:rowOff>
    </xdr:from>
    <xdr:to>
      <xdr:col>2</xdr:col>
      <xdr:colOff>2489199</xdr:colOff>
      <xdr:row>30</xdr:row>
      <xdr:rowOff>29633</xdr:rowOff>
    </xdr:to>
    <xdr:sp macro="" textlink="">
      <xdr:nvSpPr>
        <xdr:cNvPr id="3" name="TextBox 2">
          <a:extLst>
            <a:ext uri="{FF2B5EF4-FFF2-40B4-BE49-F238E27FC236}">
              <a16:creationId xmlns:a16="http://schemas.microsoft.com/office/drawing/2014/main" id="{D3652524-97A6-E246-88C5-6A46608CFFDD}"/>
            </a:ext>
          </a:extLst>
        </xdr:cNvPr>
        <xdr:cNvSpPr txBox="1"/>
      </xdr:nvSpPr>
      <xdr:spPr>
        <a:xfrm>
          <a:off x="825500" y="4701117"/>
          <a:ext cx="3822699" cy="524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t>Interactive CHW/CHR services</a:t>
          </a:r>
          <a:r>
            <a:rPr lang="en-US" sz="1200" i="1" baseline="0"/>
            <a:t> revenue and expense model developed by CHW Solutions, LLC.</a:t>
          </a:r>
          <a:endParaRPr lang="en-US" sz="1200" i="1"/>
        </a:p>
      </xdr:txBody>
    </xdr:sp>
    <xdr:clientData/>
  </xdr:twoCellAnchor>
  <xdr:twoCellAnchor editAs="oneCell">
    <xdr:from>
      <xdr:col>1</xdr:col>
      <xdr:colOff>0</xdr:colOff>
      <xdr:row>31</xdr:row>
      <xdr:rowOff>0</xdr:rowOff>
    </xdr:from>
    <xdr:to>
      <xdr:col>2</xdr:col>
      <xdr:colOff>1027202</xdr:colOff>
      <xdr:row>34</xdr:row>
      <xdr:rowOff>25400</xdr:rowOff>
    </xdr:to>
    <xdr:pic>
      <xdr:nvPicPr>
        <xdr:cNvPr id="4" name="Picture 3">
          <a:extLst>
            <a:ext uri="{FF2B5EF4-FFF2-40B4-BE49-F238E27FC236}">
              <a16:creationId xmlns:a16="http://schemas.microsoft.com/office/drawing/2014/main" id="{784BBCA4-1CD1-2C45-8D9F-2310A10F59CB}"/>
            </a:ext>
          </a:extLst>
        </xdr:cNvPr>
        <xdr:cNvPicPr>
          <a:picLocks noChangeAspect="1"/>
        </xdr:cNvPicPr>
      </xdr:nvPicPr>
      <xdr:blipFill>
        <a:blip xmlns:r="http://schemas.openxmlformats.org/officeDocument/2006/relationships" r:embed="rId1"/>
        <a:stretch>
          <a:fillRect/>
        </a:stretch>
      </xdr:blipFill>
      <xdr:spPr>
        <a:xfrm>
          <a:off x="825500" y="5245100"/>
          <a:ext cx="2360702" cy="5207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28</xdr:row>
      <xdr:rowOff>12700</xdr:rowOff>
    </xdr:from>
    <xdr:to>
      <xdr:col>2</xdr:col>
      <xdr:colOff>1727199</xdr:colOff>
      <xdr:row>31</xdr:row>
      <xdr:rowOff>29633</xdr:rowOff>
    </xdr:to>
    <xdr:sp macro="" textlink="">
      <xdr:nvSpPr>
        <xdr:cNvPr id="3" name="TextBox 2">
          <a:extLst>
            <a:ext uri="{FF2B5EF4-FFF2-40B4-BE49-F238E27FC236}">
              <a16:creationId xmlns:a16="http://schemas.microsoft.com/office/drawing/2014/main" id="{22B59D64-810B-9846-8C8E-3FCD2114A24F}"/>
            </a:ext>
          </a:extLst>
        </xdr:cNvPr>
        <xdr:cNvSpPr txBox="1"/>
      </xdr:nvSpPr>
      <xdr:spPr>
        <a:xfrm>
          <a:off x="825500" y="4923367"/>
          <a:ext cx="3822699" cy="524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t>Interactive CHW/CHR services</a:t>
          </a:r>
          <a:r>
            <a:rPr lang="en-US" sz="1200" i="1" baseline="0"/>
            <a:t> revenue and expense model developed by CHW Solutions, LLC.</a:t>
          </a:r>
          <a:endParaRPr lang="en-US" sz="1200" i="1"/>
        </a:p>
      </xdr:txBody>
    </xdr:sp>
    <xdr:clientData/>
  </xdr:twoCellAnchor>
  <xdr:twoCellAnchor editAs="oneCell">
    <xdr:from>
      <xdr:col>1</xdr:col>
      <xdr:colOff>0</xdr:colOff>
      <xdr:row>32</xdr:row>
      <xdr:rowOff>0</xdr:rowOff>
    </xdr:from>
    <xdr:to>
      <xdr:col>2</xdr:col>
      <xdr:colOff>265202</xdr:colOff>
      <xdr:row>35</xdr:row>
      <xdr:rowOff>25400</xdr:rowOff>
    </xdr:to>
    <xdr:pic>
      <xdr:nvPicPr>
        <xdr:cNvPr id="4" name="Picture 3">
          <a:extLst>
            <a:ext uri="{FF2B5EF4-FFF2-40B4-BE49-F238E27FC236}">
              <a16:creationId xmlns:a16="http://schemas.microsoft.com/office/drawing/2014/main" id="{4377BD32-550F-8746-A1D6-ED71AC760026}"/>
            </a:ext>
          </a:extLst>
        </xdr:cNvPr>
        <xdr:cNvPicPr>
          <a:picLocks noChangeAspect="1"/>
        </xdr:cNvPicPr>
      </xdr:nvPicPr>
      <xdr:blipFill>
        <a:blip xmlns:r="http://schemas.openxmlformats.org/officeDocument/2006/relationships" r:embed="rId1"/>
        <a:stretch>
          <a:fillRect/>
        </a:stretch>
      </xdr:blipFill>
      <xdr:spPr>
        <a:xfrm>
          <a:off x="825500" y="5473700"/>
          <a:ext cx="2360702" cy="5207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31</xdr:row>
      <xdr:rowOff>12700</xdr:rowOff>
    </xdr:from>
    <xdr:to>
      <xdr:col>1</xdr:col>
      <xdr:colOff>3822699</xdr:colOff>
      <xdr:row>34</xdr:row>
      <xdr:rowOff>29633</xdr:rowOff>
    </xdr:to>
    <xdr:sp macro="" textlink="">
      <xdr:nvSpPr>
        <xdr:cNvPr id="3" name="TextBox 2">
          <a:extLst>
            <a:ext uri="{FF2B5EF4-FFF2-40B4-BE49-F238E27FC236}">
              <a16:creationId xmlns:a16="http://schemas.microsoft.com/office/drawing/2014/main" id="{1C96504B-DAD9-4146-98AE-1063D45F45C1}"/>
            </a:ext>
          </a:extLst>
        </xdr:cNvPr>
        <xdr:cNvSpPr txBox="1"/>
      </xdr:nvSpPr>
      <xdr:spPr>
        <a:xfrm>
          <a:off x="825500" y="5410200"/>
          <a:ext cx="3822699" cy="524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t>Interactive CHW/CHR services</a:t>
          </a:r>
          <a:r>
            <a:rPr lang="en-US" sz="1200" i="1" baseline="0"/>
            <a:t> revenue and expense model developed by CHW Solutions, LLC.</a:t>
          </a:r>
          <a:endParaRPr lang="en-US" sz="1200" i="1"/>
        </a:p>
      </xdr:txBody>
    </xdr:sp>
    <xdr:clientData/>
  </xdr:twoCellAnchor>
  <xdr:twoCellAnchor editAs="oneCell">
    <xdr:from>
      <xdr:col>1</xdr:col>
      <xdr:colOff>0</xdr:colOff>
      <xdr:row>35</xdr:row>
      <xdr:rowOff>0</xdr:rowOff>
    </xdr:from>
    <xdr:to>
      <xdr:col>1</xdr:col>
      <xdr:colOff>2360702</xdr:colOff>
      <xdr:row>38</xdr:row>
      <xdr:rowOff>25400</xdr:rowOff>
    </xdr:to>
    <xdr:pic>
      <xdr:nvPicPr>
        <xdr:cNvPr id="4" name="Picture 3">
          <a:extLst>
            <a:ext uri="{FF2B5EF4-FFF2-40B4-BE49-F238E27FC236}">
              <a16:creationId xmlns:a16="http://schemas.microsoft.com/office/drawing/2014/main" id="{A44A61D7-616F-8346-A789-848A3B15D8BC}"/>
            </a:ext>
          </a:extLst>
        </xdr:cNvPr>
        <xdr:cNvPicPr>
          <a:picLocks noChangeAspect="1"/>
        </xdr:cNvPicPr>
      </xdr:nvPicPr>
      <xdr:blipFill>
        <a:blip xmlns:r="http://schemas.openxmlformats.org/officeDocument/2006/relationships" r:embed="rId1"/>
        <a:stretch>
          <a:fillRect/>
        </a:stretch>
      </xdr:blipFill>
      <xdr:spPr>
        <a:xfrm>
          <a:off x="825500" y="5943600"/>
          <a:ext cx="2360702" cy="52070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2:B21"/>
  <sheetViews>
    <sheetView workbookViewId="0">
      <selection activeCell="B9" sqref="B9"/>
    </sheetView>
  </sheetViews>
  <sheetFormatPr defaultColWidth="12.6328125" defaultRowHeight="15.75" customHeight="1" x14ac:dyDescent="0.25"/>
  <cols>
    <col min="2" max="2" width="152.1796875" style="75" customWidth="1"/>
  </cols>
  <sheetData>
    <row r="2" spans="2:2" ht="21" customHeight="1" x14ac:dyDescent="0.4">
      <c r="B2" s="79" t="s">
        <v>164</v>
      </c>
    </row>
    <row r="3" spans="2:2" ht="15.75" customHeight="1" x14ac:dyDescent="0.25">
      <c r="B3" s="75" t="s">
        <v>149</v>
      </c>
    </row>
    <row r="5" spans="2:2" ht="15.75" customHeight="1" x14ac:dyDescent="0.25">
      <c r="B5" s="75" t="s">
        <v>150</v>
      </c>
    </row>
    <row r="7" spans="2:2" ht="24" customHeight="1" x14ac:dyDescent="0.25">
      <c r="B7" s="76" t="s">
        <v>163</v>
      </c>
    </row>
    <row r="8" spans="2:2" ht="15.75" customHeight="1" x14ac:dyDescent="0.25">
      <c r="B8" s="77" t="s">
        <v>152</v>
      </c>
    </row>
    <row r="9" spans="2:2" ht="76" customHeight="1" x14ac:dyDescent="0.25">
      <c r="B9" s="78" t="s">
        <v>153</v>
      </c>
    </row>
    <row r="10" spans="2:2" ht="15.75" customHeight="1" x14ac:dyDescent="0.25">
      <c r="B10" s="77" t="s">
        <v>124</v>
      </c>
    </row>
    <row r="11" spans="2:2" ht="72" customHeight="1" x14ac:dyDescent="0.25">
      <c r="B11" s="78" t="s">
        <v>154</v>
      </c>
    </row>
    <row r="12" spans="2:2" ht="15.75" customHeight="1" x14ac:dyDescent="0.25">
      <c r="B12" s="77" t="s">
        <v>125</v>
      </c>
    </row>
    <row r="13" spans="2:2" ht="63" customHeight="1" x14ac:dyDescent="0.25">
      <c r="B13" s="78" t="s">
        <v>155</v>
      </c>
    </row>
    <row r="14" spans="2:2" ht="15.75" customHeight="1" x14ac:dyDescent="0.25">
      <c r="B14" s="77" t="s">
        <v>120</v>
      </c>
    </row>
    <row r="15" spans="2:2" ht="48" customHeight="1" x14ac:dyDescent="0.25">
      <c r="B15" s="78" t="s">
        <v>156</v>
      </c>
    </row>
    <row r="16" spans="2:2" ht="15.75" customHeight="1" x14ac:dyDescent="0.25">
      <c r="B16" s="77" t="s">
        <v>157</v>
      </c>
    </row>
    <row r="17" spans="2:2" ht="48" customHeight="1" x14ac:dyDescent="0.25">
      <c r="B17" s="78" t="s">
        <v>158</v>
      </c>
    </row>
    <row r="18" spans="2:2" ht="15.75" customHeight="1" x14ac:dyDescent="0.25">
      <c r="B18" s="77" t="s">
        <v>159</v>
      </c>
    </row>
    <row r="19" spans="2:2" ht="49" customHeight="1" x14ac:dyDescent="0.25">
      <c r="B19" s="78" t="s">
        <v>160</v>
      </c>
    </row>
    <row r="20" spans="2:2" ht="15.75" customHeight="1" x14ac:dyDescent="0.25">
      <c r="B20" s="77" t="s">
        <v>161</v>
      </c>
    </row>
    <row r="21" spans="2:2" ht="78" customHeight="1" x14ac:dyDescent="0.25">
      <c r="B21" s="78" t="s">
        <v>162</v>
      </c>
    </row>
  </sheetData>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B6CB0-1664-B44D-BAA4-D3062BB0E3C9}">
  <dimension ref="B3:G60"/>
  <sheetViews>
    <sheetView tabSelected="1" zoomScaleNormal="100" workbookViewId="0">
      <selection activeCell="C3" sqref="C3"/>
    </sheetView>
  </sheetViews>
  <sheetFormatPr defaultColWidth="10.90625" defaultRowHeight="12.5" x14ac:dyDescent="0.25"/>
  <cols>
    <col min="2" max="2" width="39" bestFit="1" customWidth="1"/>
    <col min="3" max="3" width="21.453125" customWidth="1"/>
    <col min="4" max="4" width="28.81640625" bestFit="1" customWidth="1"/>
    <col min="5" max="5" width="37.36328125" bestFit="1" customWidth="1"/>
    <col min="6" max="6" width="16.36328125" bestFit="1" customWidth="1"/>
  </cols>
  <sheetData>
    <row r="3" spans="2:7" ht="20" x14ac:dyDescent="0.4">
      <c r="B3" s="3" t="s">
        <v>177</v>
      </c>
    </row>
    <row r="4" spans="2:7" ht="13" thickBot="1" x14ac:dyDescent="0.3"/>
    <row r="5" spans="2:7" ht="17.5" x14ac:dyDescent="0.35">
      <c r="B5" s="12" t="s">
        <v>0</v>
      </c>
      <c r="C5" s="13"/>
      <c r="D5" s="13"/>
      <c r="E5" s="13"/>
      <c r="F5" s="13"/>
      <c r="G5" s="14"/>
    </row>
    <row r="6" spans="2:7" ht="15.5" x14ac:dyDescent="0.35">
      <c r="B6" s="15"/>
      <c r="C6" s="16" t="s">
        <v>1</v>
      </c>
      <c r="G6" s="17" t="s">
        <v>2</v>
      </c>
    </row>
    <row r="7" spans="2:7" x14ac:dyDescent="0.25">
      <c r="B7" s="15"/>
      <c r="D7" s="1" t="s">
        <v>124</v>
      </c>
      <c r="G7" s="18"/>
    </row>
    <row r="8" spans="2:7" x14ac:dyDescent="0.25">
      <c r="B8" s="15"/>
      <c r="E8" s="1" t="s">
        <v>115</v>
      </c>
      <c r="F8" s="9">
        <f>'Health Education Revenue'!F12+'Health Education Revenue'!F20+'Health Education Revenue'!F28+'Health Education Revenue'!F36</f>
        <v>4487.08</v>
      </c>
      <c r="G8" s="18"/>
    </row>
    <row r="9" spans="2:7" x14ac:dyDescent="0.25">
      <c r="B9" s="15"/>
      <c r="E9" s="1" t="s">
        <v>53</v>
      </c>
      <c r="F9" s="10">
        <f>-(F8*G9)</f>
        <v>-134.61239999999998</v>
      </c>
      <c r="G9" s="19">
        <v>0.03</v>
      </c>
    </row>
    <row r="10" spans="2:7" x14ac:dyDescent="0.25">
      <c r="B10" s="15"/>
      <c r="E10" s="1" t="s">
        <v>52</v>
      </c>
      <c r="F10" s="9">
        <f>'Health Education Revenue'!F44+'Health Education Revenue'!F52+'Health Education Revenue'!F60+'Health Education Revenue'!F68</f>
        <v>108737.36</v>
      </c>
      <c r="G10" s="18"/>
    </row>
    <row r="11" spans="2:7" ht="13" thickBot="1" x14ac:dyDescent="0.3">
      <c r="B11" s="15"/>
      <c r="E11" s="1" t="s">
        <v>54</v>
      </c>
      <c r="F11" s="4">
        <f>-(F10*G11)</f>
        <v>-3262.1207999999997</v>
      </c>
      <c r="G11" s="19">
        <v>0.03</v>
      </c>
    </row>
    <row r="12" spans="2:7" ht="13" thickBot="1" x14ac:dyDescent="0.3">
      <c r="B12" s="15"/>
      <c r="E12" s="1" t="s">
        <v>55</v>
      </c>
      <c r="F12" s="6">
        <f>SUM(F8:F11)</f>
        <v>109827.7068</v>
      </c>
      <c r="G12" s="18"/>
    </row>
    <row r="13" spans="2:7" x14ac:dyDescent="0.25">
      <c r="B13" s="15"/>
      <c r="G13" s="18"/>
    </row>
    <row r="14" spans="2:7" x14ac:dyDescent="0.25">
      <c r="B14" s="15"/>
      <c r="D14" s="1" t="s">
        <v>125</v>
      </c>
      <c r="G14" s="18"/>
    </row>
    <row r="15" spans="2:7" x14ac:dyDescent="0.25">
      <c r="B15" s="15"/>
      <c r="E15" s="1" t="s">
        <v>71</v>
      </c>
      <c r="F15" s="9">
        <f>'CHI Revenue'!E22</f>
        <v>894.5200000000001</v>
      </c>
      <c r="G15" s="18"/>
    </row>
    <row r="16" spans="2:7" x14ac:dyDescent="0.25">
      <c r="B16" s="15"/>
      <c r="E16" s="1" t="s">
        <v>53</v>
      </c>
      <c r="F16" s="10">
        <f>-(F15*G16)</f>
        <v>-26.835600000000003</v>
      </c>
      <c r="G16" s="19">
        <v>0.03</v>
      </c>
    </row>
    <row r="17" spans="2:7" x14ac:dyDescent="0.25">
      <c r="B17" s="15"/>
      <c r="E17" s="1" t="s">
        <v>56</v>
      </c>
      <c r="F17" s="9">
        <f>'CHI Revenue'!E40</f>
        <v>658.69</v>
      </c>
      <c r="G17" s="18"/>
    </row>
    <row r="18" spans="2:7" x14ac:dyDescent="0.25">
      <c r="B18" s="15"/>
      <c r="E18" s="1" t="s">
        <v>57</v>
      </c>
      <c r="F18" s="10">
        <f>-(F17*G18)</f>
        <v>-19.7607</v>
      </c>
      <c r="G18" s="19">
        <v>0.03</v>
      </c>
    </row>
    <row r="19" spans="2:7" x14ac:dyDescent="0.25">
      <c r="B19" s="15"/>
      <c r="E19" s="1" t="s">
        <v>117</v>
      </c>
      <c r="F19" s="9">
        <f>'CHI Revenue'!E58</f>
        <v>658.69</v>
      </c>
      <c r="G19" s="18"/>
    </row>
    <row r="20" spans="2:7" ht="13" thickBot="1" x14ac:dyDescent="0.3">
      <c r="B20" s="15"/>
      <c r="E20" s="1" t="s">
        <v>119</v>
      </c>
      <c r="F20" s="4">
        <f>-(F19*G20)</f>
        <v>-19.7607</v>
      </c>
      <c r="G20" s="19">
        <v>0.03</v>
      </c>
    </row>
    <row r="21" spans="2:7" ht="13" thickBot="1" x14ac:dyDescent="0.3">
      <c r="B21" s="15"/>
      <c r="E21" s="1" t="s">
        <v>58</v>
      </c>
      <c r="F21" s="6">
        <f>SUM(F15:F20)</f>
        <v>2145.5430000000006</v>
      </c>
      <c r="G21" s="18"/>
    </row>
    <row r="22" spans="2:7" ht="15.5" x14ac:dyDescent="0.35">
      <c r="B22" s="15"/>
      <c r="C22" s="16" t="s">
        <v>120</v>
      </c>
      <c r="E22" s="1"/>
      <c r="F22" s="34"/>
      <c r="G22" s="18"/>
    </row>
    <row r="23" spans="2:7" x14ac:dyDescent="0.25">
      <c r="B23" s="15"/>
      <c r="E23" s="1" t="s">
        <v>102</v>
      </c>
      <c r="F23" s="9">
        <f>'Other Revenue'!D5</f>
        <v>0</v>
      </c>
      <c r="G23" s="18"/>
    </row>
    <row r="24" spans="2:7" x14ac:dyDescent="0.25">
      <c r="B24" s="15"/>
      <c r="E24" s="1" t="s">
        <v>103</v>
      </c>
      <c r="F24" s="9">
        <f>'Other Revenue'!D6</f>
        <v>10000</v>
      </c>
      <c r="G24" s="18"/>
    </row>
    <row r="25" spans="2:7" ht="13" thickBot="1" x14ac:dyDescent="0.3">
      <c r="B25" s="15"/>
      <c r="E25" s="1" t="s">
        <v>104</v>
      </c>
      <c r="F25" s="8">
        <f>'Other Revenue'!D7</f>
        <v>0</v>
      </c>
      <c r="G25" s="18"/>
    </row>
    <row r="26" spans="2:7" ht="13" thickBot="1" x14ac:dyDescent="0.3">
      <c r="B26" s="15"/>
      <c r="E26" s="1" t="s">
        <v>105</v>
      </c>
      <c r="F26" s="6">
        <f>SUM(F23:F25)</f>
        <v>10000</v>
      </c>
      <c r="G26" s="18"/>
    </row>
    <row r="27" spans="2:7" ht="13" thickBot="1" x14ac:dyDescent="0.3">
      <c r="B27" s="15"/>
      <c r="E27" s="1"/>
      <c r="G27" s="18"/>
    </row>
    <row r="28" spans="2:7" ht="18" thickBot="1" x14ac:dyDescent="0.4">
      <c r="B28" s="15"/>
      <c r="D28" s="20" t="s">
        <v>26</v>
      </c>
      <c r="E28" s="1"/>
      <c r="F28" s="59">
        <f>F12+F21+F26</f>
        <v>121973.24980000001</v>
      </c>
      <c r="G28" s="18"/>
    </row>
    <row r="29" spans="2:7" x14ac:dyDescent="0.25">
      <c r="B29" s="15"/>
      <c r="G29" s="18"/>
    </row>
    <row r="30" spans="2:7" ht="17.5" x14ac:dyDescent="0.35">
      <c r="B30" s="21" t="s">
        <v>28</v>
      </c>
      <c r="G30" s="18"/>
    </row>
    <row r="31" spans="2:7" ht="15.5" x14ac:dyDescent="0.35">
      <c r="B31" s="15"/>
      <c r="C31" s="16" t="s">
        <v>30</v>
      </c>
      <c r="G31" s="18"/>
    </row>
    <row r="32" spans="2:7" x14ac:dyDescent="0.25">
      <c r="B32" s="15"/>
      <c r="D32" s="1" t="s">
        <v>59</v>
      </c>
      <c r="G32" s="18"/>
    </row>
    <row r="33" spans="2:7" x14ac:dyDescent="0.25">
      <c r="B33" s="15"/>
      <c r="E33" s="1" t="s">
        <v>60</v>
      </c>
      <c r="F33" s="43">
        <f>'Direct CHW CHR Expense'!E15</f>
        <v>92000</v>
      </c>
      <c r="G33" s="18"/>
    </row>
    <row r="34" spans="2:7" ht="13" thickBot="1" x14ac:dyDescent="0.3">
      <c r="B34" s="15"/>
      <c r="E34" s="1" t="s">
        <v>61</v>
      </c>
      <c r="F34" s="44">
        <f>'Direct CHW CHR Expense'!E16</f>
        <v>16238</v>
      </c>
      <c r="G34" s="18"/>
    </row>
    <row r="35" spans="2:7" ht="13" thickBot="1" x14ac:dyDescent="0.3">
      <c r="B35" s="15"/>
      <c r="E35" s="1" t="s">
        <v>62</v>
      </c>
      <c r="F35" s="45">
        <f>F33+F34</f>
        <v>108238</v>
      </c>
      <c r="G35" s="18"/>
    </row>
    <row r="36" spans="2:7" x14ac:dyDescent="0.25">
      <c r="B36" s="15"/>
      <c r="G36" s="18"/>
    </row>
    <row r="37" spans="2:7" ht="15.5" x14ac:dyDescent="0.35">
      <c r="B37" s="15"/>
      <c r="C37" s="16" t="s">
        <v>132</v>
      </c>
      <c r="E37" s="11" t="s">
        <v>128</v>
      </c>
      <c r="G37" s="18"/>
    </row>
    <row r="38" spans="2:7" x14ac:dyDescent="0.25">
      <c r="B38" s="15"/>
      <c r="D38" s="1"/>
      <c r="E38" s="1" t="s">
        <v>29</v>
      </c>
      <c r="F38" s="46">
        <f>'Indirect CHW CHR Expense'!C5</f>
        <v>2000</v>
      </c>
      <c r="G38" s="18"/>
    </row>
    <row r="39" spans="2:7" x14ac:dyDescent="0.25">
      <c r="B39" s="15"/>
      <c r="E39" s="1" t="s">
        <v>32</v>
      </c>
      <c r="F39" s="46">
        <f>'Indirect CHW CHR Expense'!C6</f>
        <v>2000</v>
      </c>
      <c r="G39" s="18"/>
    </row>
    <row r="40" spans="2:7" x14ac:dyDescent="0.25">
      <c r="B40" s="15"/>
      <c r="E40" s="1" t="s">
        <v>33</v>
      </c>
      <c r="F40" s="46">
        <f>'Indirect CHW CHR Expense'!C7</f>
        <v>2000</v>
      </c>
      <c r="G40" s="18"/>
    </row>
    <row r="41" spans="2:7" x14ac:dyDescent="0.25">
      <c r="B41" s="15"/>
      <c r="E41" s="1" t="s">
        <v>34</v>
      </c>
      <c r="F41" s="46">
        <f>'Indirect CHW CHR Expense'!C8</f>
        <v>350</v>
      </c>
      <c r="G41" s="18"/>
    </row>
    <row r="42" spans="2:7" x14ac:dyDescent="0.25">
      <c r="B42" s="15"/>
      <c r="E42" s="1" t="s">
        <v>42</v>
      </c>
      <c r="F42" s="46">
        <f>'Indirect CHW CHR Expense'!C9</f>
        <v>500</v>
      </c>
      <c r="G42" s="18"/>
    </row>
    <row r="43" spans="2:7" x14ac:dyDescent="0.25">
      <c r="B43" s="15"/>
      <c r="E43" s="1" t="s">
        <v>37</v>
      </c>
      <c r="F43" s="46">
        <f>'Indirect CHW CHR Expense'!C10</f>
        <v>800</v>
      </c>
      <c r="G43" s="18"/>
    </row>
    <row r="44" spans="2:7" x14ac:dyDescent="0.25">
      <c r="B44" s="15"/>
      <c r="E44" s="1" t="s">
        <v>38</v>
      </c>
      <c r="F44" s="46">
        <f>'Indirect CHW CHR Expense'!C11</f>
        <v>500</v>
      </c>
      <c r="G44" s="18"/>
    </row>
    <row r="45" spans="2:7" x14ac:dyDescent="0.25">
      <c r="B45" s="15"/>
      <c r="E45" s="1" t="s">
        <v>40</v>
      </c>
      <c r="F45" s="46">
        <f>'Indirect CHW CHR Expense'!C12</f>
        <v>50</v>
      </c>
      <c r="G45" s="18"/>
    </row>
    <row r="46" spans="2:7" x14ac:dyDescent="0.25">
      <c r="B46" s="15"/>
      <c r="E46" s="1" t="s">
        <v>41</v>
      </c>
      <c r="F46" s="46">
        <f>'Indirect CHW CHR Expense'!C13</f>
        <v>150</v>
      </c>
      <c r="G46" s="18"/>
    </row>
    <row r="47" spans="2:7" x14ac:dyDescent="0.25">
      <c r="B47" s="15"/>
      <c r="E47" s="1" t="s">
        <v>43</v>
      </c>
      <c r="F47" s="46">
        <f>'Indirect CHW CHR Expense'!C14</f>
        <v>10</v>
      </c>
      <c r="G47" s="18"/>
    </row>
    <row r="48" spans="2:7" x14ac:dyDescent="0.25">
      <c r="B48" s="15"/>
      <c r="E48" s="1" t="s">
        <v>63</v>
      </c>
      <c r="F48" s="46">
        <f>'Indirect CHW CHR Expense'!C15</f>
        <v>50</v>
      </c>
      <c r="G48" s="18"/>
    </row>
    <row r="49" spans="2:7" x14ac:dyDescent="0.25">
      <c r="B49" s="15"/>
      <c r="E49" s="1" t="s">
        <v>45</v>
      </c>
      <c r="F49" s="46">
        <f>'Indirect CHW CHR Expense'!C16</f>
        <v>50</v>
      </c>
      <c r="G49" s="18"/>
    </row>
    <row r="50" spans="2:7" x14ac:dyDescent="0.25">
      <c r="B50" s="15"/>
      <c r="E50" s="1" t="s">
        <v>46</v>
      </c>
      <c r="F50" s="46">
        <f>'Indirect CHW CHR Expense'!C17</f>
        <v>6000</v>
      </c>
      <c r="G50" s="18"/>
    </row>
    <row r="51" spans="2:7" ht="13" thickBot="1" x14ac:dyDescent="0.3">
      <c r="B51" s="15"/>
      <c r="E51" s="1" t="s">
        <v>47</v>
      </c>
      <c r="F51" s="57">
        <f>'Indirect CHW CHR Expense'!C18</f>
        <v>1000</v>
      </c>
      <c r="G51" s="18"/>
    </row>
    <row r="52" spans="2:7" ht="13" thickBot="1" x14ac:dyDescent="0.3">
      <c r="B52" s="15"/>
      <c r="E52" s="1" t="s">
        <v>112</v>
      </c>
      <c r="F52" s="58">
        <f>SUM(F38:F51)</f>
        <v>15460</v>
      </c>
      <c r="G52" s="18"/>
    </row>
    <row r="53" spans="2:7" ht="13" thickBot="1" x14ac:dyDescent="0.3">
      <c r="B53" s="15"/>
      <c r="E53" s="1" t="s">
        <v>113</v>
      </c>
      <c r="F53" s="58">
        <f>'Indirect CHW CHR Expense'!C20</f>
        <v>1546</v>
      </c>
      <c r="G53" s="32"/>
    </row>
    <row r="54" spans="2:7" ht="13" thickBot="1" x14ac:dyDescent="0.3">
      <c r="B54" s="15"/>
      <c r="E54" s="1" t="s">
        <v>129</v>
      </c>
      <c r="F54" s="58">
        <f>'Indirect CHW CHR Expense'!C21</f>
        <v>17006</v>
      </c>
      <c r="G54" s="32"/>
    </row>
    <row r="55" spans="2:7" ht="13" thickBot="1" x14ac:dyDescent="0.3">
      <c r="B55" s="15"/>
      <c r="E55" s="1" t="s">
        <v>130</v>
      </c>
      <c r="F55" s="58">
        <f>'Indirect CHW CHR Expense'!C23</f>
        <v>2</v>
      </c>
      <c r="G55" s="32"/>
    </row>
    <row r="56" spans="2:7" ht="13" thickBot="1" x14ac:dyDescent="0.3">
      <c r="B56" s="15"/>
      <c r="E56" s="1" t="s">
        <v>131</v>
      </c>
      <c r="F56" s="58">
        <f>'Indirect CHW CHR Expense'!C24</f>
        <v>34012</v>
      </c>
      <c r="G56" s="32"/>
    </row>
    <row r="57" spans="2:7" ht="13" thickBot="1" x14ac:dyDescent="0.3">
      <c r="B57" s="15"/>
      <c r="G57" s="18"/>
    </row>
    <row r="58" spans="2:7" ht="18" thickBot="1" x14ac:dyDescent="0.4">
      <c r="B58" s="15"/>
      <c r="D58" s="20" t="s">
        <v>51</v>
      </c>
      <c r="F58" s="60">
        <f>F35+F52+F53</f>
        <v>125244</v>
      </c>
      <c r="G58" s="18"/>
    </row>
    <row r="59" spans="2:7" ht="13" thickBot="1" x14ac:dyDescent="0.3">
      <c r="B59" s="15"/>
      <c r="G59" s="18"/>
    </row>
    <row r="60" spans="2:7" ht="18" thickBot="1" x14ac:dyDescent="0.4">
      <c r="B60" s="22"/>
      <c r="C60" s="23"/>
      <c r="D60" s="24" t="s">
        <v>114</v>
      </c>
      <c r="E60" s="23"/>
      <c r="F60" s="59">
        <f>F28-F58</f>
        <v>-3270.7501999999949</v>
      </c>
      <c r="G60" s="2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C3310-6DDC-EC47-B3B9-3D2070A386F7}">
  <sheetPr>
    <tabColor rgb="FFFFFF00"/>
  </sheetPr>
  <dimension ref="B2:K78"/>
  <sheetViews>
    <sheetView topLeftCell="B1" zoomScaleNormal="100" workbookViewId="0">
      <selection activeCell="F44" sqref="F44"/>
    </sheetView>
  </sheetViews>
  <sheetFormatPr defaultColWidth="10.90625" defaultRowHeight="12.5" x14ac:dyDescent="0.25"/>
  <cols>
    <col min="2" max="2" width="37.453125" bestFit="1" customWidth="1"/>
    <col min="3" max="3" width="21.36328125" customWidth="1"/>
    <col min="4" max="4" width="56.36328125" customWidth="1"/>
    <col min="5" max="5" width="46.453125" bestFit="1" customWidth="1"/>
    <col min="6" max="6" width="12.1796875" customWidth="1"/>
  </cols>
  <sheetData>
    <row r="2" spans="2:11" ht="13" thickBot="1" x14ac:dyDescent="0.3"/>
    <row r="3" spans="2:11" ht="17.5" x14ac:dyDescent="0.35">
      <c r="B3" s="12" t="s">
        <v>124</v>
      </c>
      <c r="C3" s="13"/>
      <c r="D3" s="13"/>
      <c r="E3" s="13"/>
      <c r="F3" s="13"/>
      <c r="G3" s="13"/>
      <c r="H3" s="13"/>
      <c r="I3" s="13"/>
      <c r="J3" s="13"/>
      <c r="K3" s="14"/>
    </row>
    <row r="4" spans="2:11" ht="13" x14ac:dyDescent="0.3">
      <c r="B4" s="26" t="s">
        <v>165</v>
      </c>
      <c r="K4" s="18"/>
    </row>
    <row r="5" spans="2:11" ht="15.5" x14ac:dyDescent="0.35">
      <c r="B5" s="27" t="s">
        <v>64</v>
      </c>
      <c r="K5" s="18"/>
    </row>
    <row r="6" spans="2:11" ht="13" x14ac:dyDescent="0.3">
      <c r="B6" s="15"/>
      <c r="C6" s="28" t="s">
        <v>116</v>
      </c>
      <c r="G6" s="1" t="s">
        <v>2</v>
      </c>
      <c r="K6" s="18"/>
    </row>
    <row r="7" spans="2:11" x14ac:dyDescent="0.25">
      <c r="B7" s="15"/>
      <c r="D7" s="1" t="s">
        <v>5</v>
      </c>
      <c r="K7" s="18"/>
    </row>
    <row r="8" spans="2:11" x14ac:dyDescent="0.25">
      <c r="B8" s="15"/>
      <c r="E8" s="1" t="s">
        <v>65</v>
      </c>
      <c r="F8" s="69">
        <v>7</v>
      </c>
      <c r="K8" s="18"/>
    </row>
    <row r="9" spans="2:11" ht="13" x14ac:dyDescent="0.3">
      <c r="B9" s="15"/>
      <c r="E9" s="1" t="s">
        <v>84</v>
      </c>
      <c r="F9" s="69">
        <v>24</v>
      </c>
      <c r="G9" s="11" t="s">
        <v>67</v>
      </c>
      <c r="K9" s="18"/>
    </row>
    <row r="10" spans="2:11" x14ac:dyDescent="0.25">
      <c r="B10" s="15"/>
      <c r="E10" s="1" t="s">
        <v>11</v>
      </c>
      <c r="F10" s="2">
        <f>F8*F9</f>
        <v>168</v>
      </c>
      <c r="K10" s="18"/>
    </row>
    <row r="11" spans="2:11" ht="13.5" thickBot="1" x14ac:dyDescent="0.35">
      <c r="B11" s="15"/>
      <c r="E11" s="1" t="s">
        <v>12</v>
      </c>
      <c r="F11" s="4">
        <v>25.98</v>
      </c>
      <c r="G11" s="11" t="s">
        <v>166</v>
      </c>
      <c r="K11" s="18"/>
    </row>
    <row r="12" spans="2:11" ht="13" thickBot="1" x14ac:dyDescent="0.3">
      <c r="B12" s="15"/>
      <c r="E12" s="1" t="s">
        <v>14</v>
      </c>
      <c r="F12" s="5">
        <f>F10*F11</f>
        <v>4364.6400000000003</v>
      </c>
      <c r="K12" s="18"/>
    </row>
    <row r="13" spans="2:11" x14ac:dyDescent="0.25">
      <c r="B13" s="15"/>
      <c r="K13" s="18"/>
    </row>
    <row r="14" spans="2:11" x14ac:dyDescent="0.25">
      <c r="B14" s="15"/>
      <c r="D14" s="1" t="s">
        <v>18</v>
      </c>
      <c r="K14" s="18"/>
    </row>
    <row r="15" spans="2:11" x14ac:dyDescent="0.25">
      <c r="B15" s="15"/>
      <c r="E15" s="1" t="s">
        <v>19</v>
      </c>
      <c r="F15" s="69">
        <v>1</v>
      </c>
      <c r="K15" s="18"/>
    </row>
    <row r="16" spans="2:11" x14ac:dyDescent="0.25">
      <c r="B16" s="15"/>
      <c r="E16" s="1" t="s">
        <v>22</v>
      </c>
      <c r="F16" s="69">
        <v>4</v>
      </c>
      <c r="K16" s="18"/>
    </row>
    <row r="17" spans="2:11" ht="13" x14ac:dyDescent="0.3">
      <c r="B17" s="15"/>
      <c r="E17" s="1" t="s">
        <v>23</v>
      </c>
      <c r="F17" s="69">
        <v>4</v>
      </c>
      <c r="G17" s="11" t="s">
        <v>24</v>
      </c>
      <c r="K17" s="18"/>
    </row>
    <row r="18" spans="2:11" x14ac:dyDescent="0.25">
      <c r="B18" s="15"/>
      <c r="E18" s="1" t="s">
        <v>85</v>
      </c>
      <c r="F18" s="2">
        <f>F15*F17</f>
        <v>4</v>
      </c>
      <c r="K18" s="18"/>
    </row>
    <row r="19" spans="2:11" ht="13.5" thickBot="1" x14ac:dyDescent="0.35">
      <c r="B19" s="15"/>
      <c r="E19" s="1" t="s">
        <v>69</v>
      </c>
      <c r="F19" s="4">
        <v>12.09</v>
      </c>
      <c r="G19" s="11" t="s">
        <v>166</v>
      </c>
      <c r="K19" s="18"/>
    </row>
    <row r="20" spans="2:11" ht="13" thickBot="1" x14ac:dyDescent="0.3">
      <c r="B20" s="15"/>
      <c r="E20" s="1" t="s">
        <v>27</v>
      </c>
      <c r="F20" s="6">
        <f>F18*F19</f>
        <v>48.36</v>
      </c>
      <c r="K20" s="18"/>
    </row>
    <row r="21" spans="2:11" x14ac:dyDescent="0.25">
      <c r="B21" s="15"/>
      <c r="E21" s="1"/>
      <c r="K21" s="18"/>
    </row>
    <row r="22" spans="2:11" x14ac:dyDescent="0.25">
      <c r="B22" s="15"/>
      <c r="D22" s="1" t="s">
        <v>31</v>
      </c>
      <c r="K22" s="18"/>
    </row>
    <row r="23" spans="2:11" x14ac:dyDescent="0.25">
      <c r="B23" s="15"/>
      <c r="D23" s="1"/>
      <c r="E23" s="1" t="s">
        <v>19</v>
      </c>
      <c r="F23" s="69">
        <v>1</v>
      </c>
      <c r="K23" s="18"/>
    </row>
    <row r="24" spans="2:11" x14ac:dyDescent="0.25">
      <c r="B24" s="15"/>
      <c r="E24" s="1" t="s">
        <v>22</v>
      </c>
      <c r="F24" s="69">
        <v>8</v>
      </c>
      <c r="K24" s="18"/>
    </row>
    <row r="25" spans="2:11" x14ac:dyDescent="0.25">
      <c r="B25" s="15"/>
      <c r="E25" s="1" t="s">
        <v>35</v>
      </c>
      <c r="F25" s="69">
        <v>4</v>
      </c>
      <c r="G25" s="1" t="s">
        <v>24</v>
      </c>
      <c r="K25" s="18"/>
    </row>
    <row r="26" spans="2:11" x14ac:dyDescent="0.25">
      <c r="B26" s="15"/>
      <c r="E26" s="1" t="s">
        <v>86</v>
      </c>
      <c r="F26" s="2">
        <f>F23*F25</f>
        <v>4</v>
      </c>
      <c r="K26" s="18"/>
    </row>
    <row r="27" spans="2:11" ht="13.5" thickBot="1" x14ac:dyDescent="0.35">
      <c r="B27" s="15"/>
      <c r="E27" s="1" t="s">
        <v>70</v>
      </c>
      <c r="F27" s="4">
        <v>9.26</v>
      </c>
      <c r="G27" s="11" t="s">
        <v>166</v>
      </c>
      <c r="K27" s="18"/>
    </row>
    <row r="28" spans="2:11" ht="13" thickBot="1" x14ac:dyDescent="0.3">
      <c r="B28" s="15"/>
      <c r="E28" s="1" t="s">
        <v>39</v>
      </c>
      <c r="F28" s="6">
        <f>F26*F27</f>
        <v>37.04</v>
      </c>
      <c r="K28" s="18"/>
    </row>
    <row r="29" spans="2:11" x14ac:dyDescent="0.25">
      <c r="B29" s="15"/>
      <c r="E29" s="1"/>
      <c r="K29" s="18"/>
    </row>
    <row r="30" spans="2:11" x14ac:dyDescent="0.25">
      <c r="B30" s="15"/>
      <c r="D30" s="1" t="s">
        <v>72</v>
      </c>
      <c r="E30" s="1"/>
      <c r="K30" s="18"/>
    </row>
    <row r="31" spans="2:11" x14ac:dyDescent="0.25">
      <c r="B31" s="15"/>
      <c r="E31" s="1" t="s">
        <v>19</v>
      </c>
      <c r="F31" s="69">
        <v>1</v>
      </c>
      <c r="K31" s="18"/>
    </row>
    <row r="32" spans="2:11" x14ac:dyDescent="0.25">
      <c r="B32" s="15"/>
      <c r="E32" s="1" t="s">
        <v>22</v>
      </c>
      <c r="F32" s="69">
        <v>10</v>
      </c>
      <c r="K32" s="18"/>
    </row>
    <row r="33" spans="2:11" x14ac:dyDescent="0.25">
      <c r="B33" s="15"/>
      <c r="E33" s="1" t="s">
        <v>73</v>
      </c>
      <c r="F33" s="69">
        <v>4</v>
      </c>
      <c r="G33" s="1" t="s">
        <v>24</v>
      </c>
      <c r="K33" s="18"/>
    </row>
    <row r="34" spans="2:11" x14ac:dyDescent="0.25">
      <c r="B34" s="15"/>
      <c r="E34" s="1" t="s">
        <v>87</v>
      </c>
      <c r="F34" s="2">
        <f>F31*F33</f>
        <v>4</v>
      </c>
      <c r="K34" s="18"/>
    </row>
    <row r="35" spans="2:11" ht="13.5" thickBot="1" x14ac:dyDescent="0.35">
      <c r="B35" s="15"/>
      <c r="E35" s="1" t="s">
        <v>74</v>
      </c>
      <c r="F35" s="4">
        <v>9.26</v>
      </c>
      <c r="G35" s="11" t="s">
        <v>166</v>
      </c>
      <c r="K35" s="18"/>
    </row>
    <row r="36" spans="2:11" ht="13" thickBot="1" x14ac:dyDescent="0.3">
      <c r="B36" s="15"/>
      <c r="E36" s="1" t="s">
        <v>48</v>
      </c>
      <c r="F36" s="6">
        <f>F34*F35</f>
        <v>37.04</v>
      </c>
      <c r="K36" s="18"/>
    </row>
    <row r="37" spans="2:11" x14ac:dyDescent="0.25">
      <c r="B37" s="15"/>
      <c r="E37" s="1"/>
      <c r="K37" s="18"/>
    </row>
    <row r="38" spans="2:11" ht="13" x14ac:dyDescent="0.3">
      <c r="B38" s="15"/>
      <c r="C38" s="28" t="s">
        <v>68</v>
      </c>
      <c r="K38" s="18"/>
    </row>
    <row r="39" spans="2:11" ht="13" thickBot="1" x14ac:dyDescent="0.3">
      <c r="B39" s="15"/>
      <c r="D39" s="1" t="s">
        <v>5</v>
      </c>
      <c r="I39" s="1" t="s">
        <v>90</v>
      </c>
      <c r="K39" s="18"/>
    </row>
    <row r="40" spans="2:11" ht="13" thickBot="1" x14ac:dyDescent="0.3">
      <c r="B40" s="15"/>
      <c r="E40" s="1" t="s">
        <v>65</v>
      </c>
      <c r="F40" s="69">
        <v>87</v>
      </c>
      <c r="K40" s="7">
        <v>2</v>
      </c>
    </row>
    <row r="41" spans="2:11" x14ac:dyDescent="0.25">
      <c r="B41" s="15"/>
      <c r="E41" s="1" t="s">
        <v>66</v>
      </c>
      <c r="F41" s="69">
        <v>24</v>
      </c>
      <c r="G41" s="1" t="s">
        <v>89</v>
      </c>
      <c r="K41" s="18"/>
    </row>
    <row r="42" spans="2:11" x14ac:dyDescent="0.25">
      <c r="B42" s="15"/>
      <c r="E42" s="1" t="s">
        <v>11</v>
      </c>
      <c r="F42" s="2">
        <f>F40*F41</f>
        <v>2088</v>
      </c>
      <c r="K42" s="17"/>
    </row>
    <row r="43" spans="2:11" ht="13.5" thickBot="1" x14ac:dyDescent="0.35">
      <c r="B43" s="15"/>
      <c r="E43" s="1" t="s">
        <v>12</v>
      </c>
      <c r="F43" s="8">
        <f>F11*K40</f>
        <v>51.96</v>
      </c>
      <c r="G43" s="11" t="s">
        <v>88</v>
      </c>
      <c r="K43" s="18"/>
    </row>
    <row r="44" spans="2:11" ht="13" thickBot="1" x14ac:dyDescent="0.3">
      <c r="B44" s="15"/>
      <c r="E44" s="1" t="s">
        <v>14</v>
      </c>
      <c r="F44" s="6">
        <f>F42*F43</f>
        <v>108492.48</v>
      </c>
      <c r="K44" s="18"/>
    </row>
    <row r="45" spans="2:11" x14ac:dyDescent="0.25">
      <c r="B45" s="15"/>
      <c r="K45" s="18"/>
    </row>
    <row r="46" spans="2:11" x14ac:dyDescent="0.25">
      <c r="B46" s="15"/>
      <c r="D46" s="1" t="s">
        <v>18</v>
      </c>
      <c r="K46" s="18"/>
    </row>
    <row r="47" spans="2:11" x14ac:dyDescent="0.25">
      <c r="B47" s="15"/>
      <c r="E47" s="1" t="s">
        <v>19</v>
      </c>
      <c r="F47" s="69">
        <v>1</v>
      </c>
      <c r="K47" s="18"/>
    </row>
    <row r="48" spans="2:11" x14ac:dyDescent="0.25">
      <c r="B48" s="15"/>
      <c r="E48" s="1" t="s">
        <v>22</v>
      </c>
      <c r="F48" s="69">
        <v>4</v>
      </c>
      <c r="K48" s="18"/>
    </row>
    <row r="49" spans="2:11" ht="13" x14ac:dyDescent="0.3">
      <c r="B49" s="15"/>
      <c r="E49" s="1" t="s">
        <v>23</v>
      </c>
      <c r="F49" s="69">
        <v>4</v>
      </c>
      <c r="G49" s="11" t="s">
        <v>24</v>
      </c>
      <c r="K49" s="18"/>
    </row>
    <row r="50" spans="2:11" x14ac:dyDescent="0.25">
      <c r="B50" s="15"/>
      <c r="E50" s="1" t="s">
        <v>85</v>
      </c>
      <c r="F50" s="2">
        <f>F47*F49</f>
        <v>4</v>
      </c>
      <c r="K50" s="18"/>
    </row>
    <row r="51" spans="2:11" ht="13.5" thickBot="1" x14ac:dyDescent="0.35">
      <c r="B51" s="15"/>
      <c r="E51" s="1" t="s">
        <v>69</v>
      </c>
      <c r="F51" s="8">
        <f>F19*K40</f>
        <v>24.18</v>
      </c>
      <c r="G51" s="11" t="s">
        <v>75</v>
      </c>
      <c r="K51" s="18"/>
    </row>
    <row r="52" spans="2:11" ht="13" thickBot="1" x14ac:dyDescent="0.3">
      <c r="B52" s="15"/>
      <c r="E52" s="1" t="s">
        <v>27</v>
      </c>
      <c r="F52" s="6">
        <f>F50*F51</f>
        <v>96.72</v>
      </c>
      <c r="K52" s="18"/>
    </row>
    <row r="53" spans="2:11" x14ac:dyDescent="0.25">
      <c r="B53" s="15"/>
      <c r="E53" s="1"/>
      <c r="K53" s="18"/>
    </row>
    <row r="54" spans="2:11" x14ac:dyDescent="0.25">
      <c r="B54" s="15"/>
      <c r="D54" s="1" t="s">
        <v>31</v>
      </c>
      <c r="K54" s="18"/>
    </row>
    <row r="55" spans="2:11" x14ac:dyDescent="0.25">
      <c r="B55" s="15"/>
      <c r="D55" s="1"/>
      <c r="E55" s="1" t="s">
        <v>19</v>
      </c>
      <c r="F55" s="69">
        <v>1</v>
      </c>
      <c r="K55" s="18"/>
    </row>
    <row r="56" spans="2:11" x14ac:dyDescent="0.25">
      <c r="B56" s="15"/>
      <c r="E56" s="1" t="s">
        <v>22</v>
      </c>
      <c r="F56" s="69">
        <v>8</v>
      </c>
      <c r="K56" s="18"/>
    </row>
    <row r="57" spans="2:11" x14ac:dyDescent="0.25">
      <c r="B57" s="15"/>
      <c r="E57" s="1" t="s">
        <v>35</v>
      </c>
      <c r="F57" s="69">
        <v>4</v>
      </c>
      <c r="G57" s="1" t="s">
        <v>24</v>
      </c>
      <c r="K57" s="18"/>
    </row>
    <row r="58" spans="2:11" x14ac:dyDescent="0.25">
      <c r="B58" s="15"/>
      <c r="E58" s="1" t="s">
        <v>86</v>
      </c>
      <c r="F58" s="2">
        <f>F55*F57</f>
        <v>4</v>
      </c>
      <c r="K58" s="18"/>
    </row>
    <row r="59" spans="2:11" ht="13.5" thickBot="1" x14ac:dyDescent="0.35">
      <c r="B59" s="15"/>
      <c r="E59" s="1" t="s">
        <v>70</v>
      </c>
      <c r="F59" s="8">
        <f>F27*K40</f>
        <v>18.52</v>
      </c>
      <c r="G59" s="11" t="s">
        <v>75</v>
      </c>
      <c r="K59" s="18"/>
    </row>
    <row r="60" spans="2:11" ht="13" thickBot="1" x14ac:dyDescent="0.3">
      <c r="B60" s="15"/>
      <c r="E60" s="1" t="s">
        <v>39</v>
      </c>
      <c r="F60" s="6">
        <f>F58*F59</f>
        <v>74.08</v>
      </c>
      <c r="K60" s="18"/>
    </row>
    <row r="61" spans="2:11" x14ac:dyDescent="0.25">
      <c r="B61" s="15"/>
      <c r="E61" s="1"/>
      <c r="K61" s="18"/>
    </row>
    <row r="62" spans="2:11" x14ac:dyDescent="0.25">
      <c r="B62" s="15"/>
      <c r="D62" s="1" t="s">
        <v>72</v>
      </c>
      <c r="E62" s="1"/>
      <c r="K62" s="18"/>
    </row>
    <row r="63" spans="2:11" x14ac:dyDescent="0.25">
      <c r="B63" s="15"/>
      <c r="E63" s="1" t="s">
        <v>19</v>
      </c>
      <c r="F63" s="69">
        <v>1</v>
      </c>
      <c r="K63" s="18"/>
    </row>
    <row r="64" spans="2:11" x14ac:dyDescent="0.25">
      <c r="B64" s="15"/>
      <c r="E64" s="1" t="s">
        <v>22</v>
      </c>
      <c r="F64" s="69">
        <v>10</v>
      </c>
      <c r="K64" s="18"/>
    </row>
    <row r="65" spans="2:11" x14ac:dyDescent="0.25">
      <c r="B65" s="15"/>
      <c r="E65" s="1" t="s">
        <v>73</v>
      </c>
      <c r="F65" s="69">
        <v>4</v>
      </c>
      <c r="G65" s="1" t="s">
        <v>24</v>
      </c>
      <c r="K65" s="18"/>
    </row>
    <row r="66" spans="2:11" x14ac:dyDescent="0.25">
      <c r="B66" s="15"/>
      <c r="E66" s="1" t="s">
        <v>87</v>
      </c>
      <c r="F66" s="2">
        <f>F63*F65</f>
        <v>4</v>
      </c>
      <c r="K66" s="18"/>
    </row>
    <row r="67" spans="2:11" ht="13.5" thickBot="1" x14ac:dyDescent="0.35">
      <c r="B67" s="15"/>
      <c r="E67" s="1" t="s">
        <v>74</v>
      </c>
      <c r="F67" s="8">
        <f>F35*K40</f>
        <v>18.52</v>
      </c>
      <c r="G67" s="11" t="s">
        <v>75</v>
      </c>
      <c r="K67" s="18"/>
    </row>
    <row r="68" spans="2:11" ht="13" thickBot="1" x14ac:dyDescent="0.3">
      <c r="B68" s="15"/>
      <c r="E68" s="1" t="s">
        <v>48</v>
      </c>
      <c r="F68" s="6">
        <f>F66*F67</f>
        <v>74.08</v>
      </c>
      <c r="K68" s="18"/>
    </row>
    <row r="69" spans="2:11" x14ac:dyDescent="0.25">
      <c r="B69" s="15"/>
      <c r="K69" s="18"/>
    </row>
    <row r="70" spans="2:11" x14ac:dyDescent="0.25">
      <c r="B70" s="15"/>
      <c r="C70" s="1" t="s">
        <v>77</v>
      </c>
      <c r="K70" s="18"/>
    </row>
    <row r="71" spans="2:11" ht="13" thickBot="1" x14ac:dyDescent="0.3">
      <c r="B71" s="22"/>
      <c r="C71" s="23"/>
      <c r="D71" s="29" t="s">
        <v>76</v>
      </c>
      <c r="E71" s="23"/>
      <c r="F71" s="23"/>
      <c r="G71" s="23"/>
      <c r="H71" s="23"/>
      <c r="I71" s="23"/>
      <c r="J71" s="23"/>
      <c r="K71" s="25"/>
    </row>
    <row r="73" spans="2:11" x14ac:dyDescent="0.25">
      <c r="E73" s="1" t="s">
        <v>135</v>
      </c>
      <c r="G73" s="1" t="s">
        <v>136</v>
      </c>
    </row>
    <row r="74" spans="2:11" x14ac:dyDescent="0.25">
      <c r="E74" s="1" t="s">
        <v>137</v>
      </c>
      <c r="F74">
        <f>F10+F42</f>
        <v>2256</v>
      </c>
      <c r="G74">
        <f>F74/2</f>
        <v>1128</v>
      </c>
    </row>
    <row r="75" spans="2:11" x14ac:dyDescent="0.25">
      <c r="E75" s="1" t="s">
        <v>138</v>
      </c>
      <c r="F75">
        <f>F18+F50</f>
        <v>8</v>
      </c>
      <c r="G75">
        <f>F75/2</f>
        <v>4</v>
      </c>
    </row>
    <row r="76" spans="2:11" x14ac:dyDescent="0.25">
      <c r="E76" s="1" t="s">
        <v>139</v>
      </c>
      <c r="F76">
        <f>F26+F58</f>
        <v>8</v>
      </c>
      <c r="G76">
        <f>F76/2</f>
        <v>4</v>
      </c>
    </row>
    <row r="77" spans="2:11" x14ac:dyDescent="0.25">
      <c r="E77" s="1" t="s">
        <v>140</v>
      </c>
      <c r="F77">
        <f>F34+F66</f>
        <v>8</v>
      </c>
      <c r="G77">
        <f>F77/2</f>
        <v>4</v>
      </c>
    </row>
    <row r="78" spans="2:11" x14ac:dyDescent="0.25">
      <c r="E78" s="1" t="s">
        <v>141</v>
      </c>
      <c r="G78">
        <f>SUM(G74:G77)</f>
        <v>1140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3D55-ECD8-D040-92F4-5F4C77577CDD}">
  <sheetPr>
    <tabColor rgb="FFFFFF00"/>
  </sheetPr>
  <dimension ref="B2:G63"/>
  <sheetViews>
    <sheetView topLeftCell="A31" zoomScaleNormal="100" workbookViewId="0">
      <selection activeCell="B9" sqref="B9"/>
    </sheetView>
  </sheetViews>
  <sheetFormatPr defaultColWidth="10.90625" defaultRowHeight="12.5" x14ac:dyDescent="0.25"/>
  <cols>
    <col min="2" max="2" width="51.36328125" bestFit="1" customWidth="1"/>
    <col min="3" max="3" width="17.36328125" bestFit="1" customWidth="1"/>
    <col min="4" max="4" width="65.1796875" bestFit="1" customWidth="1"/>
    <col min="6" max="6" width="58.81640625" bestFit="1" customWidth="1"/>
  </cols>
  <sheetData>
    <row r="2" spans="2:7" ht="13" thickBot="1" x14ac:dyDescent="0.3"/>
    <row r="3" spans="2:7" ht="17.5" x14ac:dyDescent="0.35">
      <c r="B3" s="12" t="s">
        <v>78</v>
      </c>
      <c r="C3" s="13"/>
      <c r="D3" s="13"/>
      <c r="E3" s="13"/>
      <c r="F3" s="13"/>
      <c r="G3" s="14"/>
    </row>
    <row r="4" spans="2:7" x14ac:dyDescent="0.25">
      <c r="B4" s="30"/>
      <c r="G4" s="18"/>
    </row>
    <row r="5" spans="2:7" ht="15.5" x14ac:dyDescent="0.35">
      <c r="B5" s="27" t="s">
        <v>64</v>
      </c>
      <c r="G5" s="18"/>
    </row>
    <row r="6" spans="2:7" x14ac:dyDescent="0.25">
      <c r="B6" s="15"/>
      <c r="C6" s="1" t="s">
        <v>71</v>
      </c>
      <c r="F6" s="1" t="s">
        <v>2</v>
      </c>
      <c r="G6" s="18"/>
    </row>
    <row r="7" spans="2:7" x14ac:dyDescent="0.25">
      <c r="B7" s="15"/>
      <c r="D7" s="1" t="s">
        <v>6</v>
      </c>
      <c r="E7" s="69">
        <v>1</v>
      </c>
      <c r="G7" s="18"/>
    </row>
    <row r="8" spans="2:7" ht="13" x14ac:dyDescent="0.3">
      <c r="B8" s="15"/>
      <c r="D8" s="1" t="s">
        <v>91</v>
      </c>
      <c r="E8" s="69">
        <v>1</v>
      </c>
      <c r="F8" s="11" t="s">
        <v>79</v>
      </c>
      <c r="G8" s="18"/>
    </row>
    <row r="9" spans="2:7" ht="13" x14ac:dyDescent="0.3">
      <c r="B9" s="15"/>
      <c r="D9" s="1" t="s">
        <v>92</v>
      </c>
      <c r="E9" s="69">
        <v>0</v>
      </c>
      <c r="F9" s="11"/>
      <c r="G9" s="18"/>
    </row>
    <row r="10" spans="2:7" ht="13" x14ac:dyDescent="0.3">
      <c r="B10" s="15"/>
      <c r="D10" s="1" t="s">
        <v>94</v>
      </c>
      <c r="E10" s="69">
        <v>20</v>
      </c>
      <c r="F10" s="11" t="s">
        <v>99</v>
      </c>
      <c r="G10" s="18"/>
    </row>
    <row r="11" spans="2:7" ht="13" x14ac:dyDescent="0.3">
      <c r="B11" s="15"/>
      <c r="D11" s="1" t="s">
        <v>93</v>
      </c>
      <c r="E11" s="69">
        <v>0</v>
      </c>
      <c r="F11" s="11" t="s">
        <v>99</v>
      </c>
      <c r="G11" s="18"/>
    </row>
    <row r="12" spans="2:7" x14ac:dyDescent="0.25">
      <c r="B12" s="15"/>
      <c r="D12" s="1" t="s">
        <v>95</v>
      </c>
      <c r="E12" s="2">
        <f>E8</f>
        <v>1</v>
      </c>
      <c r="G12" s="18"/>
    </row>
    <row r="13" spans="2:7" x14ac:dyDescent="0.25">
      <c r="B13" s="15"/>
      <c r="D13" s="1" t="s">
        <v>96</v>
      </c>
      <c r="E13" s="2">
        <f>E9</f>
        <v>0</v>
      </c>
      <c r="G13" s="31"/>
    </row>
    <row r="14" spans="2:7" x14ac:dyDescent="0.25">
      <c r="B14" s="15"/>
      <c r="D14" s="1" t="s">
        <v>97</v>
      </c>
      <c r="E14" s="2">
        <f>E10</f>
        <v>20</v>
      </c>
      <c r="G14" s="31"/>
    </row>
    <row r="15" spans="2:7" x14ac:dyDescent="0.25">
      <c r="B15" s="15"/>
      <c r="D15" s="1" t="s">
        <v>98</v>
      </c>
      <c r="E15" s="2">
        <f>E11</f>
        <v>0</v>
      </c>
      <c r="G15" s="31"/>
    </row>
    <row r="16" spans="2:7" x14ac:dyDescent="0.25">
      <c r="B16" s="15"/>
      <c r="D16" s="1" t="s">
        <v>170</v>
      </c>
      <c r="E16" s="10">
        <v>66.12</v>
      </c>
      <c r="F16" s="1" t="s">
        <v>167</v>
      </c>
      <c r="G16" s="18"/>
    </row>
    <row r="17" spans="2:7" x14ac:dyDescent="0.25">
      <c r="B17" s="15"/>
      <c r="D17" s="1" t="s">
        <v>171</v>
      </c>
      <c r="E17" s="10">
        <v>32.369999999999997</v>
      </c>
      <c r="F17" s="1" t="s">
        <v>167</v>
      </c>
      <c r="G17" s="18"/>
    </row>
    <row r="18" spans="2:7" x14ac:dyDescent="0.25">
      <c r="B18" s="15"/>
      <c r="D18" s="1" t="s">
        <v>168</v>
      </c>
      <c r="E18" s="10">
        <v>41.42</v>
      </c>
      <c r="F18" s="1" t="s">
        <v>167</v>
      </c>
      <c r="G18" s="18"/>
    </row>
    <row r="19" spans="2:7" ht="13" thickBot="1" x14ac:dyDescent="0.3">
      <c r="B19" s="15"/>
      <c r="D19" s="1" t="s">
        <v>169</v>
      </c>
      <c r="E19" s="4">
        <v>22.64</v>
      </c>
      <c r="F19" s="1" t="s">
        <v>167</v>
      </c>
      <c r="G19" s="18"/>
    </row>
    <row r="20" spans="2:7" ht="13" thickBot="1" x14ac:dyDescent="0.3">
      <c r="B20" s="15"/>
      <c r="D20" s="1" t="s">
        <v>81</v>
      </c>
      <c r="E20" s="5">
        <f>(E12*E16)+(E13*E17)</f>
        <v>66.12</v>
      </c>
      <c r="G20" s="18"/>
    </row>
    <row r="21" spans="2:7" ht="13" thickBot="1" x14ac:dyDescent="0.3">
      <c r="B21" s="15"/>
      <c r="D21" s="1" t="s">
        <v>82</v>
      </c>
      <c r="E21" s="5">
        <f>(E14*E18)+E15*E19</f>
        <v>828.40000000000009</v>
      </c>
      <c r="G21" s="18"/>
    </row>
    <row r="22" spans="2:7" ht="13" thickBot="1" x14ac:dyDescent="0.3">
      <c r="B22" s="15"/>
      <c r="D22" s="1" t="s">
        <v>83</v>
      </c>
      <c r="E22" s="6">
        <f>SUM(E20:E21)</f>
        <v>894.5200000000001</v>
      </c>
      <c r="G22" s="18"/>
    </row>
    <row r="23" spans="2:7" x14ac:dyDescent="0.25">
      <c r="B23" s="15"/>
      <c r="G23" s="18"/>
    </row>
    <row r="24" spans="2:7" x14ac:dyDescent="0.25">
      <c r="B24" s="15"/>
      <c r="C24" s="1" t="s">
        <v>56</v>
      </c>
      <c r="G24" s="18"/>
    </row>
    <row r="25" spans="2:7" x14ac:dyDescent="0.25">
      <c r="B25" s="15"/>
      <c r="D25" s="1" t="s">
        <v>6</v>
      </c>
      <c r="E25" s="69">
        <v>1</v>
      </c>
      <c r="G25" s="18"/>
    </row>
    <row r="26" spans="2:7" ht="13" x14ac:dyDescent="0.3">
      <c r="B26" s="15"/>
      <c r="D26" s="1" t="s">
        <v>91</v>
      </c>
      <c r="E26" s="69">
        <v>1</v>
      </c>
      <c r="F26" s="11" t="s">
        <v>79</v>
      </c>
      <c r="G26" s="18"/>
    </row>
    <row r="27" spans="2:7" ht="13" x14ac:dyDescent="0.3">
      <c r="B27" s="15"/>
      <c r="D27" s="1" t="s">
        <v>92</v>
      </c>
      <c r="E27" s="69">
        <v>0</v>
      </c>
      <c r="F27" s="11"/>
      <c r="G27" s="18"/>
    </row>
    <row r="28" spans="2:7" ht="13" x14ac:dyDescent="0.3">
      <c r="B28" s="15"/>
      <c r="D28" s="1" t="s">
        <v>94</v>
      </c>
      <c r="E28" s="69">
        <v>20</v>
      </c>
      <c r="F28" s="11" t="s">
        <v>99</v>
      </c>
      <c r="G28" s="18"/>
    </row>
    <row r="29" spans="2:7" ht="13" x14ac:dyDescent="0.3">
      <c r="B29" s="15"/>
      <c r="D29" s="1" t="s">
        <v>93</v>
      </c>
      <c r="E29" s="69">
        <v>0</v>
      </c>
      <c r="F29" s="11" t="s">
        <v>99</v>
      </c>
      <c r="G29" s="18"/>
    </row>
    <row r="30" spans="2:7" x14ac:dyDescent="0.25">
      <c r="B30" s="15"/>
      <c r="D30" s="1" t="s">
        <v>95</v>
      </c>
      <c r="E30" s="2">
        <f>E26</f>
        <v>1</v>
      </c>
      <c r="G30" s="18"/>
    </row>
    <row r="31" spans="2:7" x14ac:dyDescent="0.25">
      <c r="B31" s="15"/>
      <c r="D31" s="1" t="s">
        <v>96</v>
      </c>
      <c r="E31" s="2">
        <f>E27</f>
        <v>0</v>
      </c>
      <c r="G31" s="18"/>
    </row>
    <row r="32" spans="2:7" x14ac:dyDescent="0.25">
      <c r="B32" s="15"/>
      <c r="D32" s="1" t="s">
        <v>97</v>
      </c>
      <c r="E32" s="2">
        <f>E28</f>
        <v>20</v>
      </c>
      <c r="G32" s="18"/>
    </row>
    <row r="33" spans="2:7" x14ac:dyDescent="0.25">
      <c r="B33" s="15"/>
      <c r="D33" s="1" t="s">
        <v>98</v>
      </c>
      <c r="E33" s="2">
        <f>E29</f>
        <v>0</v>
      </c>
      <c r="G33" s="18"/>
    </row>
    <row r="34" spans="2:7" x14ac:dyDescent="0.25">
      <c r="B34" s="15"/>
      <c r="D34" s="1" t="s">
        <v>173</v>
      </c>
      <c r="E34" s="10">
        <v>44.09</v>
      </c>
      <c r="F34" s="1" t="s">
        <v>172</v>
      </c>
      <c r="G34" s="18"/>
    </row>
    <row r="35" spans="2:7" x14ac:dyDescent="0.25">
      <c r="B35" s="15"/>
      <c r="D35" s="1" t="s">
        <v>174</v>
      </c>
      <c r="E35" s="10">
        <v>86.17</v>
      </c>
      <c r="F35" s="1" t="s">
        <v>172</v>
      </c>
      <c r="G35" s="18"/>
    </row>
    <row r="36" spans="2:7" x14ac:dyDescent="0.25">
      <c r="B36" s="15"/>
      <c r="D36" s="1" t="s">
        <v>175</v>
      </c>
      <c r="E36" s="10">
        <v>30.73</v>
      </c>
      <c r="F36" s="1" t="s">
        <v>172</v>
      </c>
      <c r="G36" s="18"/>
    </row>
    <row r="37" spans="2:7" ht="13" thickBot="1" x14ac:dyDescent="0.3">
      <c r="B37" s="15"/>
      <c r="D37" s="1" t="s">
        <v>176</v>
      </c>
      <c r="E37" s="4">
        <v>54.11</v>
      </c>
      <c r="F37" s="1" t="s">
        <v>172</v>
      </c>
      <c r="G37" s="18"/>
    </row>
    <row r="38" spans="2:7" ht="13" thickBot="1" x14ac:dyDescent="0.3">
      <c r="B38" s="15"/>
      <c r="D38" s="1" t="s">
        <v>81</v>
      </c>
      <c r="E38" s="5">
        <f>(E30*E34)+(E31*E35)</f>
        <v>44.09</v>
      </c>
      <c r="G38" s="18"/>
    </row>
    <row r="39" spans="2:7" ht="13" thickBot="1" x14ac:dyDescent="0.3">
      <c r="B39" s="15"/>
      <c r="D39" s="1" t="s">
        <v>82</v>
      </c>
      <c r="E39" s="5">
        <f>(E32*E36)+E33*E37</f>
        <v>614.6</v>
      </c>
      <c r="G39" s="18"/>
    </row>
    <row r="40" spans="2:7" ht="13" thickBot="1" x14ac:dyDescent="0.3">
      <c r="B40" s="15"/>
      <c r="D40" s="1" t="s">
        <v>83</v>
      </c>
      <c r="E40" s="6">
        <f>SUM(E38:E39)</f>
        <v>658.69</v>
      </c>
      <c r="G40" s="18"/>
    </row>
    <row r="41" spans="2:7" ht="13" thickBot="1" x14ac:dyDescent="0.3">
      <c r="B41" s="15"/>
      <c r="G41" s="18"/>
    </row>
    <row r="42" spans="2:7" ht="13" thickBot="1" x14ac:dyDescent="0.3">
      <c r="B42" s="15"/>
      <c r="C42" s="1" t="s">
        <v>117</v>
      </c>
      <c r="F42" s="1" t="s">
        <v>118</v>
      </c>
      <c r="G42" s="7">
        <v>1</v>
      </c>
    </row>
    <row r="43" spans="2:7" x14ac:dyDescent="0.25">
      <c r="B43" s="15"/>
      <c r="D43" s="1" t="s">
        <v>6</v>
      </c>
      <c r="E43" s="69">
        <v>1</v>
      </c>
      <c r="G43" s="18"/>
    </row>
    <row r="44" spans="2:7" ht="13" x14ac:dyDescent="0.3">
      <c r="B44" s="15"/>
      <c r="D44" s="1" t="s">
        <v>91</v>
      </c>
      <c r="E44" s="69">
        <v>1</v>
      </c>
      <c r="F44" s="11" t="s">
        <v>79</v>
      </c>
      <c r="G44" s="18"/>
    </row>
    <row r="45" spans="2:7" ht="13" x14ac:dyDescent="0.3">
      <c r="B45" s="15"/>
      <c r="D45" s="1" t="s">
        <v>92</v>
      </c>
      <c r="E45" s="69">
        <v>0</v>
      </c>
      <c r="F45" s="11"/>
      <c r="G45" s="18"/>
    </row>
    <row r="46" spans="2:7" ht="13" x14ac:dyDescent="0.3">
      <c r="B46" s="15"/>
      <c r="D46" s="1" t="s">
        <v>94</v>
      </c>
      <c r="E46" s="69">
        <v>20</v>
      </c>
      <c r="F46" s="11" t="s">
        <v>99</v>
      </c>
      <c r="G46" s="18"/>
    </row>
    <row r="47" spans="2:7" ht="13" x14ac:dyDescent="0.3">
      <c r="B47" s="15"/>
      <c r="D47" s="1" t="s">
        <v>93</v>
      </c>
      <c r="E47" s="69">
        <v>0</v>
      </c>
      <c r="F47" s="11" t="s">
        <v>99</v>
      </c>
      <c r="G47" s="18"/>
    </row>
    <row r="48" spans="2:7" x14ac:dyDescent="0.25">
      <c r="B48" s="15"/>
      <c r="D48" s="1" t="s">
        <v>95</v>
      </c>
      <c r="E48" s="2">
        <f>E44</f>
        <v>1</v>
      </c>
      <c r="G48" s="18"/>
    </row>
    <row r="49" spans="2:7" x14ac:dyDescent="0.25">
      <c r="B49" s="15"/>
      <c r="D49" s="1" t="s">
        <v>96</v>
      </c>
      <c r="E49" s="2">
        <f>E45</f>
        <v>0</v>
      </c>
      <c r="G49" s="18"/>
    </row>
    <row r="50" spans="2:7" x14ac:dyDescent="0.25">
      <c r="B50" s="15"/>
      <c r="D50" s="1" t="s">
        <v>97</v>
      </c>
      <c r="E50" s="2">
        <f>E46</f>
        <v>20</v>
      </c>
      <c r="G50" s="18"/>
    </row>
    <row r="51" spans="2:7" x14ac:dyDescent="0.25">
      <c r="B51" s="15"/>
      <c r="D51" s="1" t="s">
        <v>98</v>
      </c>
      <c r="E51" s="2">
        <f>E47</f>
        <v>0</v>
      </c>
      <c r="G51" s="18"/>
    </row>
    <row r="52" spans="2:7" x14ac:dyDescent="0.25">
      <c r="B52" s="15"/>
      <c r="D52" s="1" t="s">
        <v>15</v>
      </c>
      <c r="E52" s="10">
        <f>E34*G42</f>
        <v>44.09</v>
      </c>
      <c r="F52" s="1" t="s">
        <v>172</v>
      </c>
      <c r="G52" s="18"/>
    </row>
    <row r="53" spans="2:7" x14ac:dyDescent="0.25">
      <c r="B53" s="15"/>
      <c r="D53" s="1" t="s">
        <v>17</v>
      </c>
      <c r="E53" s="10">
        <f>E35*G42</f>
        <v>86.17</v>
      </c>
      <c r="F53" s="1" t="s">
        <v>172</v>
      </c>
      <c r="G53" s="18"/>
    </row>
    <row r="54" spans="2:7" x14ac:dyDescent="0.25">
      <c r="B54" s="15"/>
      <c r="D54" s="1" t="s">
        <v>80</v>
      </c>
      <c r="E54" s="10">
        <f>E36*G42</f>
        <v>30.73</v>
      </c>
      <c r="F54" s="1" t="s">
        <v>172</v>
      </c>
      <c r="G54" s="18"/>
    </row>
    <row r="55" spans="2:7" ht="13" thickBot="1" x14ac:dyDescent="0.3">
      <c r="B55" s="15"/>
      <c r="D55" s="1" t="s">
        <v>20</v>
      </c>
      <c r="E55" s="4">
        <f>E37*G42</f>
        <v>54.11</v>
      </c>
      <c r="F55" s="1" t="s">
        <v>172</v>
      </c>
      <c r="G55" s="18"/>
    </row>
    <row r="56" spans="2:7" ht="13" thickBot="1" x14ac:dyDescent="0.3">
      <c r="B56" s="15"/>
      <c r="D56" s="1" t="s">
        <v>81</v>
      </c>
      <c r="E56" s="5">
        <f>(E48*E52)+(E49*E53)</f>
        <v>44.09</v>
      </c>
      <c r="G56" s="18"/>
    </row>
    <row r="57" spans="2:7" ht="13" thickBot="1" x14ac:dyDescent="0.3">
      <c r="B57" s="15"/>
      <c r="D57" s="1" t="s">
        <v>82</v>
      </c>
      <c r="E57" s="5">
        <f>(E50*E54)+E51*E55</f>
        <v>614.6</v>
      </c>
      <c r="G57" s="18"/>
    </row>
    <row r="58" spans="2:7" ht="13" thickBot="1" x14ac:dyDescent="0.3">
      <c r="B58" s="22"/>
      <c r="C58" s="23"/>
      <c r="D58" s="29" t="s">
        <v>83</v>
      </c>
      <c r="E58" s="6">
        <f>SUM(E56:E57)</f>
        <v>658.69</v>
      </c>
      <c r="F58" s="23"/>
      <c r="G58" s="25"/>
    </row>
    <row r="60" spans="2:7" x14ac:dyDescent="0.25">
      <c r="D60" s="1" t="s">
        <v>135</v>
      </c>
      <c r="F60" s="1" t="s">
        <v>136</v>
      </c>
    </row>
    <row r="61" spans="2:7" x14ac:dyDescent="0.25">
      <c r="D61" s="72" t="s">
        <v>133</v>
      </c>
      <c r="E61">
        <f>E12+E13+E30+E31+E48+E49</f>
        <v>3</v>
      </c>
      <c r="F61" s="66">
        <f>E61/1</f>
        <v>3</v>
      </c>
    </row>
    <row r="62" spans="2:7" x14ac:dyDescent="0.25">
      <c r="D62" s="72" t="s">
        <v>134</v>
      </c>
      <c r="E62">
        <f>E14+E15+E32+E33+E50+E51</f>
        <v>60</v>
      </c>
      <c r="F62" s="66">
        <f>E62/2</f>
        <v>30</v>
      </c>
    </row>
    <row r="63" spans="2:7" ht="13" x14ac:dyDescent="0.3">
      <c r="D63" s="73" t="s">
        <v>142</v>
      </c>
      <c r="F63" s="74">
        <f>SUM(F61:F62)</f>
        <v>33</v>
      </c>
    </row>
  </sheetData>
  <phoneticPr fontId="12"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86B2E-0332-A140-87B5-144BE2CD9F4E}">
  <sheetPr>
    <tabColor rgb="FFFFFF00"/>
  </sheetPr>
  <dimension ref="B2:E7"/>
  <sheetViews>
    <sheetView zoomScaleNormal="100" workbookViewId="0">
      <selection activeCell="C37" sqref="C37"/>
    </sheetView>
  </sheetViews>
  <sheetFormatPr defaultColWidth="10.90625" defaultRowHeight="12.5" x14ac:dyDescent="0.25"/>
  <cols>
    <col min="2" max="2" width="17.453125" bestFit="1" customWidth="1"/>
    <col min="3" max="3" width="46.36328125" bestFit="1" customWidth="1"/>
    <col min="4" max="4" width="13.453125" customWidth="1"/>
  </cols>
  <sheetData>
    <row r="2" spans="2:5" ht="13" thickBot="1" x14ac:dyDescent="0.3"/>
    <row r="3" spans="2:5" ht="17.5" x14ac:dyDescent="0.35">
      <c r="B3" s="12" t="s">
        <v>120</v>
      </c>
      <c r="C3" s="13"/>
      <c r="D3" s="13"/>
      <c r="E3" s="14"/>
    </row>
    <row r="4" spans="2:5" ht="13" thickBot="1" x14ac:dyDescent="0.3">
      <c r="B4" s="15"/>
      <c r="E4" s="17" t="s">
        <v>49</v>
      </c>
    </row>
    <row r="5" spans="2:5" ht="13" thickBot="1" x14ac:dyDescent="0.3">
      <c r="B5" s="15"/>
      <c r="C5" s="1" t="s">
        <v>50</v>
      </c>
      <c r="D5" s="33">
        <v>0</v>
      </c>
      <c r="E5" s="18"/>
    </row>
    <row r="6" spans="2:5" ht="13" thickBot="1" x14ac:dyDescent="0.3">
      <c r="B6" s="15"/>
      <c r="C6" s="1" t="s">
        <v>100</v>
      </c>
      <c r="D6" s="33">
        <v>10000</v>
      </c>
      <c r="E6" s="18"/>
    </row>
    <row r="7" spans="2:5" ht="13" thickBot="1" x14ac:dyDescent="0.3">
      <c r="B7" s="22"/>
      <c r="C7" s="29" t="s">
        <v>101</v>
      </c>
      <c r="D7" s="33">
        <v>0</v>
      </c>
      <c r="E7" s="2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2371A-1463-CA40-BD2F-5F7EDAEC0E27}">
  <sheetPr>
    <tabColor rgb="FFFFFF00"/>
  </sheetPr>
  <dimension ref="B2:F17"/>
  <sheetViews>
    <sheetView zoomScaleNormal="100" workbookViewId="0">
      <selection activeCell="B33" sqref="B33"/>
    </sheetView>
  </sheetViews>
  <sheetFormatPr defaultColWidth="10.90625" defaultRowHeight="12.5" x14ac:dyDescent="0.25"/>
  <cols>
    <col min="2" max="2" width="27.453125" bestFit="1" customWidth="1"/>
    <col min="3" max="3" width="26.36328125" bestFit="1" customWidth="1"/>
    <col min="4" max="4" width="12.1796875" bestFit="1" customWidth="1"/>
    <col min="5" max="5" width="11.1796875" bestFit="1" customWidth="1"/>
  </cols>
  <sheetData>
    <row r="2" spans="2:6" ht="13" thickBot="1" x14ac:dyDescent="0.3"/>
    <row r="3" spans="2:6" ht="17.5" x14ac:dyDescent="0.35">
      <c r="B3" s="12" t="s">
        <v>30</v>
      </c>
      <c r="C3" s="13"/>
      <c r="D3" s="13"/>
      <c r="E3" s="13"/>
      <c r="F3" s="14"/>
    </row>
    <row r="4" spans="2:6" ht="13" x14ac:dyDescent="0.3">
      <c r="B4" s="52" t="s">
        <v>3</v>
      </c>
      <c r="D4" s="35"/>
      <c r="E4" s="35"/>
      <c r="F4" s="49" t="s">
        <v>2</v>
      </c>
    </row>
    <row r="5" spans="2:6" x14ac:dyDescent="0.25">
      <c r="B5" s="15"/>
      <c r="C5" s="35"/>
      <c r="D5" s="35" t="s">
        <v>7</v>
      </c>
      <c r="E5" s="36">
        <v>23</v>
      </c>
      <c r="F5" s="49"/>
    </row>
    <row r="6" spans="2:6" ht="13" thickBot="1" x14ac:dyDescent="0.3">
      <c r="B6" s="15"/>
      <c r="C6" s="35"/>
      <c r="D6" s="35" t="s">
        <v>8</v>
      </c>
      <c r="E6" s="37">
        <v>2000</v>
      </c>
      <c r="F6" s="49"/>
    </row>
    <row r="7" spans="2:6" ht="13" thickBot="1" x14ac:dyDescent="0.3">
      <c r="B7" s="15"/>
      <c r="C7" s="35"/>
      <c r="D7" s="35" t="s">
        <v>10</v>
      </c>
      <c r="E7" s="38">
        <f>E5*E6</f>
        <v>46000</v>
      </c>
      <c r="F7" s="49"/>
    </row>
    <row r="8" spans="2:6" x14ac:dyDescent="0.25">
      <c r="B8" s="15"/>
      <c r="C8" s="35"/>
      <c r="F8" s="49"/>
    </row>
    <row r="9" spans="2:6" x14ac:dyDescent="0.25">
      <c r="B9" s="15"/>
      <c r="C9" s="35"/>
      <c r="D9" s="35" t="s">
        <v>13</v>
      </c>
      <c r="E9" s="39">
        <f>E7*F9</f>
        <v>3519</v>
      </c>
      <c r="F9" s="53">
        <v>7.6499999999999999E-2</v>
      </c>
    </row>
    <row r="10" spans="2:6" ht="13" thickBot="1" x14ac:dyDescent="0.3">
      <c r="B10" s="15"/>
      <c r="C10" s="35"/>
      <c r="D10" s="35" t="s">
        <v>16</v>
      </c>
      <c r="E10" s="40">
        <f>E7*F10</f>
        <v>4600</v>
      </c>
      <c r="F10" s="54">
        <v>0.1</v>
      </c>
    </row>
    <row r="11" spans="2:6" ht="13" thickBot="1" x14ac:dyDescent="0.3">
      <c r="B11" s="15"/>
      <c r="C11" s="35"/>
      <c r="E11" s="38">
        <f>SUM(E9:E10)</f>
        <v>8119</v>
      </c>
      <c r="F11" s="49"/>
    </row>
    <row r="12" spans="2:6" x14ac:dyDescent="0.25">
      <c r="B12" s="15"/>
      <c r="C12" s="35"/>
      <c r="F12" s="49"/>
    </row>
    <row r="13" spans="2:6" ht="13" thickBot="1" x14ac:dyDescent="0.3">
      <c r="B13" s="15"/>
      <c r="C13" s="35" t="s">
        <v>21</v>
      </c>
      <c r="E13" s="40">
        <f>E7+E11</f>
        <v>54119</v>
      </c>
      <c r="F13" s="49"/>
    </row>
    <row r="14" spans="2:6" ht="13" thickBot="1" x14ac:dyDescent="0.3">
      <c r="B14" s="15"/>
      <c r="C14" s="35" t="s">
        <v>121</v>
      </c>
      <c r="E14" s="42">
        <v>2</v>
      </c>
      <c r="F14" s="49"/>
    </row>
    <row r="15" spans="2:6" ht="13" thickBot="1" x14ac:dyDescent="0.3">
      <c r="B15" s="15"/>
      <c r="C15" s="35" t="s">
        <v>10</v>
      </c>
      <c r="E15" s="63">
        <f>E7*E14</f>
        <v>92000</v>
      </c>
      <c r="F15" s="49"/>
    </row>
    <row r="16" spans="2:6" ht="13" thickBot="1" x14ac:dyDescent="0.3">
      <c r="B16" s="15"/>
      <c r="C16" s="35" t="s">
        <v>126</v>
      </c>
      <c r="E16" s="63">
        <f>E11*E14</f>
        <v>16238</v>
      </c>
      <c r="F16" s="49"/>
    </row>
    <row r="17" spans="2:6" ht="13" thickBot="1" x14ac:dyDescent="0.3">
      <c r="B17" s="22"/>
      <c r="C17" s="55" t="s">
        <v>25</v>
      </c>
      <c r="D17" s="55"/>
      <c r="E17" s="38">
        <f>E15+E16</f>
        <v>108238</v>
      </c>
      <c r="F17" s="5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F23A-0341-CD48-B963-702C64DB3177}">
  <sheetPr>
    <tabColor rgb="FFFFFF00"/>
  </sheetPr>
  <dimension ref="B2:D24"/>
  <sheetViews>
    <sheetView zoomScaleNormal="100" workbookViewId="0">
      <selection activeCell="C34" sqref="C34"/>
    </sheetView>
  </sheetViews>
  <sheetFormatPr defaultColWidth="10.90625" defaultRowHeight="12.5" x14ac:dyDescent="0.25"/>
  <cols>
    <col min="2" max="2" width="57" customWidth="1"/>
    <col min="3" max="3" width="19.453125" bestFit="1" customWidth="1"/>
  </cols>
  <sheetData>
    <row r="2" spans="2:4" ht="13" thickBot="1" x14ac:dyDescent="0.3"/>
    <row r="3" spans="2:4" ht="17.5" x14ac:dyDescent="0.35">
      <c r="B3" s="12" t="s">
        <v>122</v>
      </c>
      <c r="C3" s="13"/>
      <c r="D3" s="14"/>
    </row>
    <row r="4" spans="2:4" x14ac:dyDescent="0.25">
      <c r="B4" s="30" t="s">
        <v>109</v>
      </c>
      <c r="C4" s="1" t="s">
        <v>110</v>
      </c>
      <c r="D4" s="17" t="s">
        <v>2</v>
      </c>
    </row>
    <row r="5" spans="2:4" x14ac:dyDescent="0.25">
      <c r="B5" s="48" t="s">
        <v>29</v>
      </c>
      <c r="C5" s="61">
        <v>2000</v>
      </c>
      <c r="D5" s="49"/>
    </row>
    <row r="6" spans="2:4" x14ac:dyDescent="0.25">
      <c r="B6" s="48" t="s">
        <v>32</v>
      </c>
      <c r="C6" s="61">
        <v>2000</v>
      </c>
      <c r="D6" s="49"/>
    </row>
    <row r="7" spans="2:4" x14ac:dyDescent="0.25">
      <c r="B7" s="48" t="s">
        <v>33</v>
      </c>
      <c r="C7" s="61">
        <v>2000</v>
      </c>
      <c r="D7" s="49"/>
    </row>
    <row r="8" spans="2:4" x14ac:dyDescent="0.25">
      <c r="B8" s="48" t="s">
        <v>34</v>
      </c>
      <c r="C8" s="61">
        <v>350</v>
      </c>
      <c r="D8" s="49"/>
    </row>
    <row r="9" spans="2:4" x14ac:dyDescent="0.25">
      <c r="B9" s="48" t="s">
        <v>36</v>
      </c>
      <c r="C9" s="61">
        <v>500</v>
      </c>
      <c r="D9" s="49"/>
    </row>
    <row r="10" spans="2:4" x14ac:dyDescent="0.25">
      <c r="B10" s="48" t="s">
        <v>37</v>
      </c>
      <c r="C10" s="61">
        <v>800</v>
      </c>
      <c r="D10" s="49"/>
    </row>
    <row r="11" spans="2:4" x14ac:dyDescent="0.25">
      <c r="B11" s="48" t="s">
        <v>38</v>
      </c>
      <c r="C11" s="61">
        <v>500</v>
      </c>
      <c r="D11" s="49"/>
    </row>
    <row r="12" spans="2:4" x14ac:dyDescent="0.25">
      <c r="B12" s="48" t="s">
        <v>40</v>
      </c>
      <c r="C12" s="61">
        <v>50</v>
      </c>
      <c r="D12" s="49"/>
    </row>
    <row r="13" spans="2:4" x14ac:dyDescent="0.25">
      <c r="B13" s="48" t="s">
        <v>41</v>
      </c>
      <c r="C13" s="61">
        <v>150</v>
      </c>
      <c r="D13" s="49"/>
    </row>
    <row r="14" spans="2:4" x14ac:dyDescent="0.25">
      <c r="B14" s="48" t="s">
        <v>43</v>
      </c>
      <c r="C14" s="61">
        <v>10</v>
      </c>
      <c r="D14" s="49"/>
    </row>
    <row r="15" spans="2:4" x14ac:dyDescent="0.25">
      <c r="B15" s="48" t="s">
        <v>44</v>
      </c>
      <c r="C15" s="61">
        <v>50</v>
      </c>
      <c r="D15" s="49"/>
    </row>
    <row r="16" spans="2:4" x14ac:dyDescent="0.25">
      <c r="B16" s="48" t="s">
        <v>45</v>
      </c>
      <c r="C16" s="61">
        <v>50</v>
      </c>
      <c r="D16" s="49"/>
    </row>
    <row r="17" spans="2:4" x14ac:dyDescent="0.25">
      <c r="B17" s="48" t="s">
        <v>46</v>
      </c>
      <c r="C17" s="61">
        <v>6000</v>
      </c>
      <c r="D17" s="49"/>
    </row>
    <row r="18" spans="2:4" ht="13" thickBot="1" x14ac:dyDescent="0.3">
      <c r="B18" s="48" t="s">
        <v>47</v>
      </c>
      <c r="C18" s="62">
        <v>1000</v>
      </c>
      <c r="D18" s="49"/>
    </row>
    <row r="19" spans="2:4" ht="13" thickBot="1" x14ac:dyDescent="0.3">
      <c r="B19" s="48" t="s">
        <v>112</v>
      </c>
      <c r="C19" s="47">
        <f>SUM(C5:C18)</f>
        <v>15460</v>
      </c>
      <c r="D19" s="49"/>
    </row>
    <row r="20" spans="2:4" ht="13" thickBot="1" x14ac:dyDescent="0.3">
      <c r="B20" s="48" t="s">
        <v>111</v>
      </c>
      <c r="C20" s="47">
        <f>C19*D20</f>
        <v>1546</v>
      </c>
      <c r="D20" s="50">
        <v>0.1</v>
      </c>
    </row>
    <row r="21" spans="2:4" ht="13" thickBot="1" x14ac:dyDescent="0.3">
      <c r="B21" s="48" t="s">
        <v>151</v>
      </c>
      <c r="C21" s="47">
        <f>C19+C20</f>
        <v>17006</v>
      </c>
      <c r="D21" s="65"/>
    </row>
    <row r="22" spans="2:4" ht="13" thickBot="1" x14ac:dyDescent="0.3">
      <c r="B22" s="48"/>
      <c r="C22" s="47"/>
      <c r="D22" s="65"/>
    </row>
    <row r="23" spans="2:4" ht="13" thickBot="1" x14ac:dyDescent="0.3">
      <c r="B23" s="48" t="s">
        <v>127</v>
      </c>
      <c r="C23" s="64">
        <v>2</v>
      </c>
      <c r="D23" s="65"/>
    </row>
    <row r="24" spans="2:4" ht="13" thickBot="1" x14ac:dyDescent="0.3">
      <c r="B24" s="51" t="s">
        <v>123</v>
      </c>
      <c r="C24" s="41">
        <f>C21*C23</f>
        <v>34012</v>
      </c>
      <c r="D24" s="2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A2E7-A789-A548-BD3F-599D0E0C4FE0}">
  <sheetPr>
    <tabColor rgb="FFFFFF00"/>
  </sheetPr>
  <dimension ref="B4:F16"/>
  <sheetViews>
    <sheetView zoomScale="120" zoomScaleNormal="120" workbookViewId="0">
      <selection activeCell="C20" sqref="C20"/>
    </sheetView>
  </sheetViews>
  <sheetFormatPr defaultColWidth="10.90625" defaultRowHeight="12.5" x14ac:dyDescent="0.25"/>
  <cols>
    <col min="2" max="2" width="42.36328125" customWidth="1"/>
    <col min="3" max="3" width="47.81640625" bestFit="1" customWidth="1"/>
    <col min="4" max="4" width="40.36328125" bestFit="1" customWidth="1"/>
  </cols>
  <sheetData>
    <row r="4" spans="2:6" ht="18" x14ac:dyDescent="0.4">
      <c r="B4" s="67" t="s">
        <v>106</v>
      </c>
    </row>
    <row r="5" spans="2:6" x14ac:dyDescent="0.25">
      <c r="B5" s="1" t="s">
        <v>4</v>
      </c>
    </row>
    <row r="6" spans="2:6" x14ac:dyDescent="0.25">
      <c r="C6" s="1" t="s">
        <v>145</v>
      </c>
    </row>
    <row r="7" spans="2:6" x14ac:dyDescent="0.25">
      <c r="D7" s="1" t="s">
        <v>9</v>
      </c>
      <c r="E7">
        <v>2000</v>
      </c>
    </row>
    <row r="8" spans="2:6" x14ac:dyDescent="0.25">
      <c r="D8" s="1" t="s">
        <v>107</v>
      </c>
      <c r="E8">
        <f>E7*F8</f>
        <v>500</v>
      </c>
      <c r="F8" s="68">
        <v>0.25</v>
      </c>
    </row>
    <row r="9" spans="2:6" x14ac:dyDescent="0.25">
      <c r="D9" s="1" t="s">
        <v>108</v>
      </c>
      <c r="E9">
        <f>E7*F9</f>
        <v>500</v>
      </c>
      <c r="F9" s="68">
        <v>0.25</v>
      </c>
    </row>
    <row r="10" spans="2:6" x14ac:dyDescent="0.25">
      <c r="D10" s="1" t="s">
        <v>143</v>
      </c>
      <c r="E10">
        <f>E7*F10</f>
        <v>1000</v>
      </c>
      <c r="F10" s="71">
        <f>100%-(F8+F9)</f>
        <v>0.5</v>
      </c>
    </row>
    <row r="12" spans="2:6" x14ac:dyDescent="0.25">
      <c r="C12" s="1" t="s">
        <v>146</v>
      </c>
      <c r="E12">
        <v>2</v>
      </c>
    </row>
    <row r="13" spans="2:6" x14ac:dyDescent="0.25">
      <c r="C13" s="1" t="s">
        <v>147</v>
      </c>
      <c r="E13">
        <f>E10*E12</f>
        <v>2000</v>
      </c>
    </row>
    <row r="15" spans="2:6" ht="13" thickBot="1" x14ac:dyDescent="0.3">
      <c r="C15" s="1" t="s">
        <v>144</v>
      </c>
      <c r="E15">
        <f>'Health Education Revenue'!G78+'CHI Revenue'!F63</f>
        <v>1173</v>
      </c>
    </row>
    <row r="16" spans="2:6" ht="18.5" thickBot="1" x14ac:dyDescent="0.45">
      <c r="B16" s="67" t="s">
        <v>148</v>
      </c>
      <c r="E16" s="70">
        <f>E13-E15</f>
        <v>827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Summary</vt:lpstr>
      <vt:lpstr>Health Education Revenue</vt:lpstr>
      <vt:lpstr>CHI Revenue</vt:lpstr>
      <vt:lpstr>Other Revenue</vt:lpstr>
      <vt:lpstr>Direct CHW CHR Expense</vt:lpstr>
      <vt:lpstr>Indirect CHW CHR Expense</vt:lpstr>
      <vt:lpstr>CHW Productivity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Jiang Zhu</cp:lastModifiedBy>
  <cp:lastPrinted>2025-09-07T22:39:34Z</cp:lastPrinted>
  <dcterms:created xsi:type="dcterms:W3CDTF">2025-08-22T17:44:21Z</dcterms:created>
  <dcterms:modified xsi:type="dcterms:W3CDTF">2026-04-17T18:42:41Z</dcterms:modified>
</cp:coreProperties>
</file>